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інплан 2025 3 екз\6 міс 2025\"/>
    </mc:Choice>
  </mc:AlternateContent>
  <workbookProtection workbookAlgorithmName="SHA-512" workbookHashValue="9YmuBYs6kcCWlZ3dfZgAd6IL2uNMtCeT5qKgMWGpOPL5jJY7SeKl/6oyZLx6f/4dBIxhJMugghc73/y1CL1K7Q==" workbookSaltValue="C5zyqiF1ymp2CZWCj7raLg==" workbookSpinCount="100000" lockStructure="1"/>
  <bookViews>
    <workbookView xWindow="-120" yWindow="-120" windowWidth="29040" windowHeight="15840" tabRatio="915" firstSheet="3" activeTab="10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27" r:id="rId7"/>
    <sheet name="6.2. Інша інфо_2 " sheetId="29" r:id="rId8"/>
    <sheet name="VII Статутн. капіт" sheetId="20" r:id="rId9"/>
    <sheet name="Розшифровка до Статутного" sheetId="24" r:id="rId10"/>
    <sheet name="Аналіз" sheetId="2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 localSheetId="7">[6]Inform!$E$6</definedName>
    <definedName name="ClDate">[7]Inform!$E$6</definedName>
    <definedName name="ClDate_21">[8]Inform!$E$6</definedName>
    <definedName name="ClDate_25">[8]Inform!$E$6</definedName>
    <definedName name="ClDate_6" localSheetId="7">[9]Inform!$E$6</definedName>
    <definedName name="ClDate_6">[10]Inform!$E$6</definedName>
    <definedName name="CompName" localSheetId="7">[6]Inform!$F$2</definedName>
    <definedName name="CompName">[7]Inform!$F$2</definedName>
    <definedName name="CompName_21">[8]Inform!$F$2</definedName>
    <definedName name="CompName_25">[8]Inform!$F$2</definedName>
    <definedName name="CompName_6" localSheetId="7">[9]Inform!$F$2</definedName>
    <definedName name="CompName_6">[10]Inform!$F$2</definedName>
    <definedName name="CompNameE" localSheetId="7">[6]Inform!$G$2</definedName>
    <definedName name="CompNameE">[7]Inform!$G$2</definedName>
    <definedName name="CompNameE_21">[8]Inform!$G$2</definedName>
    <definedName name="CompNameE_25">[8]Inform!$G$2</definedName>
    <definedName name="CompNameE_6" localSheetId="7">[9]Inform!$G$2</definedName>
    <definedName name="CompNameE_6">[10]Inform!$G$2</definedName>
    <definedName name="Cost_Category_National_ID">#REF!</definedName>
    <definedName name="Cе511">#REF!</definedName>
    <definedName name="d">'[11]МТР Газ України'!$B$4</definedName>
    <definedName name="dCPIb">[12]попер_роз!#REF!</definedName>
    <definedName name="dPPIb">[12]попер_роз!#REF!</definedName>
    <definedName name="ds">'[13]7  Інші витрати'!#REF!</definedName>
    <definedName name="Fact_Type_ID">#REF!</definedName>
    <definedName name="G">'[14]МТР Газ України'!$B$1</definedName>
    <definedName name="ij1sssss">'[15]7  Інші витрати'!#REF!</definedName>
    <definedName name="LastItem" localSheetId="6">[16]Лист1!$A$1</definedName>
    <definedName name="LastItem" localSheetId="7">[17]Лист1!$A$1</definedName>
    <definedName name="LastItem">[18]Лист1!$A$1</definedName>
    <definedName name="Load">'[19]МТР Газ України'!$B$4</definedName>
    <definedName name="Load_ID" localSheetId="7">'[20]МТР Газ України'!$B$4</definedName>
    <definedName name="Load_ID">'[21]МТР Газ України'!$B$4</definedName>
    <definedName name="Load_ID_10" localSheetId="7">'[22]7  Інші витрати'!#REF!</definedName>
    <definedName name="Load_ID_10">'[23]7  Інші витрати'!#REF!</definedName>
    <definedName name="Load_ID_11" localSheetId="7">'[24]МТР Газ України'!$B$4</definedName>
    <definedName name="Load_ID_11">'[25]МТР Газ України'!$B$4</definedName>
    <definedName name="Load_ID_12" localSheetId="7">'[24]МТР Газ України'!$B$4</definedName>
    <definedName name="Load_ID_12">'[25]МТР Газ України'!$B$4</definedName>
    <definedName name="Load_ID_13" localSheetId="7">'[24]МТР Газ України'!$B$4</definedName>
    <definedName name="Load_ID_13">'[25]МТР Газ України'!$B$4</definedName>
    <definedName name="Load_ID_14" localSheetId="7">'[24]МТР Газ України'!$B$4</definedName>
    <definedName name="Load_ID_14">'[25]МТР Газ України'!$B$4</definedName>
    <definedName name="Load_ID_15" localSheetId="7">'[24]МТР Газ України'!$B$4</definedName>
    <definedName name="Load_ID_15">'[25]МТР Газ України'!$B$4</definedName>
    <definedName name="Load_ID_16" localSheetId="7">'[24]МТР Газ України'!$B$4</definedName>
    <definedName name="Load_ID_16">'[25]МТР Газ України'!$B$4</definedName>
    <definedName name="Load_ID_17" localSheetId="7">'[24]МТР Газ України'!$B$4</definedName>
    <definedName name="Load_ID_17">'[25]МТР Газ України'!$B$4</definedName>
    <definedName name="Load_ID_18" localSheetId="7">'[26]МТР Газ України'!$B$4</definedName>
    <definedName name="Load_ID_18">'[27]МТР Газ України'!$B$4</definedName>
    <definedName name="Load_ID_19" localSheetId="7">'[28]МТР Газ України'!$B$4</definedName>
    <definedName name="Load_ID_19">'[29]МТР Газ України'!$B$4</definedName>
    <definedName name="Load_ID_20" localSheetId="7">'[26]МТР Газ України'!$B$4</definedName>
    <definedName name="Load_ID_20">'[27]МТР Газ України'!$B$4</definedName>
    <definedName name="Load_ID_200">'[19]МТР Газ України'!$B$4</definedName>
    <definedName name="Load_ID_21">'[30]МТР Газ України'!$B$4</definedName>
    <definedName name="Load_ID_23" localSheetId="7">'[28]МТР Газ України'!$B$4</definedName>
    <definedName name="Load_ID_23">'[29]МТР Газ України'!$B$4</definedName>
    <definedName name="Load_ID_25">'[30]МТР Газ України'!$B$4</definedName>
    <definedName name="Load_ID_542">'[31]МТР Газ України'!$B$4</definedName>
    <definedName name="Load_ID_6" localSheetId="7">'[24]МТР Газ України'!$B$4</definedName>
    <definedName name="Load_ID_6">'[25]МТР Газ України'!$B$4</definedName>
    <definedName name="OpDate" localSheetId="7">[6]Inform!$E$5</definedName>
    <definedName name="OpDate">[7]Inform!$E$5</definedName>
    <definedName name="OpDate_21">[8]Inform!$E$5</definedName>
    <definedName name="OpDate_25">[8]Inform!$E$5</definedName>
    <definedName name="OpDate_6" localSheetId="7">[9]Inform!$E$5</definedName>
    <definedName name="OpDate_6">[10]Inform!$E$5</definedName>
    <definedName name="QR">[32]Inform!$E$5</definedName>
    <definedName name="qw">[5]Inform!$E$5</definedName>
    <definedName name="qwert">[5]Inform!$G$2</definedName>
    <definedName name="qwerty">'[4]МТР Газ України'!$B$4</definedName>
    <definedName name="ShowFil" localSheetId="6">[16]!ShowFil</definedName>
    <definedName name="ShowFil" localSheetId="7">[17]!ShowFil</definedName>
    <definedName name="ShowFil">[18]!ShowFil</definedName>
    <definedName name="SU_ID" localSheetId="6">#REF!</definedName>
    <definedName name="SU_ID" localSheetId="7">#REF!</definedName>
    <definedName name="SU_ID">#REF!</definedName>
    <definedName name="Time_ID" localSheetId="7">'[20]МТР Газ України'!$B$1</definedName>
    <definedName name="Time_ID">'[21]МТР Газ України'!$B$1</definedName>
    <definedName name="Time_ID_10" localSheetId="7">'[22]7  Інші витрати'!#REF!</definedName>
    <definedName name="Time_ID_10">'[23]7  Інші витрати'!#REF!</definedName>
    <definedName name="Time_ID_11" localSheetId="7">'[24]МТР Газ України'!$B$1</definedName>
    <definedName name="Time_ID_11">'[25]МТР Газ України'!$B$1</definedName>
    <definedName name="Time_ID_12" localSheetId="7">'[24]МТР Газ України'!$B$1</definedName>
    <definedName name="Time_ID_12">'[25]МТР Газ України'!$B$1</definedName>
    <definedName name="Time_ID_13" localSheetId="7">'[24]МТР Газ України'!$B$1</definedName>
    <definedName name="Time_ID_13">'[25]МТР Газ України'!$B$1</definedName>
    <definedName name="Time_ID_14" localSheetId="7">'[24]МТР Газ України'!$B$1</definedName>
    <definedName name="Time_ID_14">'[25]МТР Газ України'!$B$1</definedName>
    <definedName name="Time_ID_15" localSheetId="7">'[24]МТР Газ України'!$B$1</definedName>
    <definedName name="Time_ID_15">'[25]МТР Газ України'!$B$1</definedName>
    <definedName name="Time_ID_16" localSheetId="7">'[24]МТР Газ України'!$B$1</definedName>
    <definedName name="Time_ID_16">'[25]МТР Газ України'!$B$1</definedName>
    <definedName name="Time_ID_17" localSheetId="7">'[24]МТР Газ України'!$B$1</definedName>
    <definedName name="Time_ID_17">'[25]МТР Газ України'!$B$1</definedName>
    <definedName name="Time_ID_18" localSheetId="7">'[26]МТР Газ України'!$B$1</definedName>
    <definedName name="Time_ID_18">'[27]МТР Газ України'!$B$1</definedName>
    <definedName name="Time_ID_19" localSheetId="7">'[28]МТР Газ України'!$B$1</definedName>
    <definedName name="Time_ID_19">'[29]МТР Газ України'!$B$1</definedName>
    <definedName name="Time_ID_20" localSheetId="7">'[26]МТР Газ України'!$B$1</definedName>
    <definedName name="Time_ID_20">'[27]МТР Газ України'!$B$1</definedName>
    <definedName name="Time_ID_21">'[30]МТР Газ України'!$B$1</definedName>
    <definedName name="Time_ID_23" localSheetId="7">'[28]МТР Газ України'!$B$1</definedName>
    <definedName name="Time_ID_23">'[29]МТР Газ України'!$B$1</definedName>
    <definedName name="Time_ID_25">'[30]МТР Газ України'!$B$1</definedName>
    <definedName name="Time_ID_6" localSheetId="7">'[24]МТР Газ України'!$B$1</definedName>
    <definedName name="Time_ID_6">'[25]МТР Газ України'!$B$1</definedName>
    <definedName name="Time_ID0" localSheetId="7">'[20]МТР Газ України'!$F$1</definedName>
    <definedName name="Time_ID0">'[21]МТР Газ України'!$F$1</definedName>
    <definedName name="Time_ID0_10" localSheetId="7">'[22]7  Інші витрати'!#REF!</definedName>
    <definedName name="Time_ID0_10">'[23]7  Інші витрати'!#REF!</definedName>
    <definedName name="Time_ID0_11" localSheetId="7">'[24]МТР Газ України'!$F$1</definedName>
    <definedName name="Time_ID0_11">'[25]МТР Газ України'!$F$1</definedName>
    <definedName name="Time_ID0_12" localSheetId="7">'[24]МТР Газ України'!$F$1</definedName>
    <definedName name="Time_ID0_12">'[25]МТР Газ України'!$F$1</definedName>
    <definedName name="Time_ID0_13" localSheetId="7">'[24]МТР Газ України'!$F$1</definedName>
    <definedName name="Time_ID0_13">'[25]МТР Газ України'!$F$1</definedName>
    <definedName name="Time_ID0_14" localSheetId="7">'[24]МТР Газ України'!$F$1</definedName>
    <definedName name="Time_ID0_14">'[25]МТР Газ України'!$F$1</definedName>
    <definedName name="Time_ID0_15" localSheetId="7">'[24]МТР Газ України'!$F$1</definedName>
    <definedName name="Time_ID0_15">'[25]МТР Газ України'!$F$1</definedName>
    <definedName name="Time_ID0_16" localSheetId="7">'[24]МТР Газ України'!$F$1</definedName>
    <definedName name="Time_ID0_16">'[25]МТР Газ України'!$F$1</definedName>
    <definedName name="Time_ID0_17" localSheetId="7">'[24]МТР Газ України'!$F$1</definedName>
    <definedName name="Time_ID0_17">'[25]МТР Газ України'!$F$1</definedName>
    <definedName name="Time_ID0_18" localSheetId="7">'[26]МТР Газ України'!$F$1</definedName>
    <definedName name="Time_ID0_18">'[27]МТР Газ України'!$F$1</definedName>
    <definedName name="Time_ID0_19" localSheetId="7">'[28]МТР Газ України'!$F$1</definedName>
    <definedName name="Time_ID0_19">'[29]МТР Газ України'!$F$1</definedName>
    <definedName name="Time_ID0_20" localSheetId="7">'[26]МТР Газ України'!$F$1</definedName>
    <definedName name="Time_ID0_20">'[27]МТР Газ України'!$F$1</definedName>
    <definedName name="Time_ID0_21">'[30]МТР Газ України'!$F$1</definedName>
    <definedName name="Time_ID0_23" localSheetId="7">'[28]МТР Газ України'!$F$1</definedName>
    <definedName name="Time_ID0_23">'[29]МТР Газ України'!$F$1</definedName>
    <definedName name="Time_ID0_25">'[30]МТР Газ України'!$F$1</definedName>
    <definedName name="Time_ID0_6" localSheetId="7">'[24]МТР Газ України'!$F$1</definedName>
    <definedName name="Time_ID0_6">'[25]МТР Газ України'!$F$1</definedName>
    <definedName name="ttttttt">#REF!</definedName>
    <definedName name="Unit" localSheetId="7">[6]Inform!$E$38</definedName>
    <definedName name="Unit">[7]Inform!$E$38</definedName>
    <definedName name="Unit_21">[8]Inform!$E$38</definedName>
    <definedName name="Unit_25">[8]Inform!$E$38</definedName>
    <definedName name="Unit_6" localSheetId="7">[9]Inform!$E$38</definedName>
    <definedName name="Unit_6">[10]Inform!$E$38</definedName>
    <definedName name="WQER">'[33]МТР Газ України'!$B$4</definedName>
    <definedName name="wr">'[33]МТР Газ України'!$B$4</definedName>
    <definedName name="yyyy">#REF!</definedName>
    <definedName name="zx">'[4]МТР Газ України'!$F$1</definedName>
    <definedName name="zxc">[5]Inform!$E$38</definedName>
    <definedName name="а">'[15]7  Інші витрати'!#REF!</definedName>
    <definedName name="ав">#REF!</definedName>
    <definedName name="аен">'[33]МТР Газ України'!$B$4</definedName>
    <definedName name="_xlnm.Database">'[34]Ener '!$A$1:$G$2645</definedName>
    <definedName name="в">'[35]МТР Газ України'!$F$1</definedName>
    <definedName name="ватт">'[36]БАЗА  '!#REF!</definedName>
    <definedName name="Д">'[19]МТР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_xlnm.Print_Titles" localSheetId="1">'Розшифровка фінрезультати'!$4:$5</definedName>
    <definedName name="Заголовки_для_печати_МИ">'[37]1993'!$A$1:$IV$3,'[37]1993'!$A$1:$A$65536</definedName>
    <definedName name="і">[38]Inform!$F$2</definedName>
    <definedName name="ів" localSheetId="6">#REF!</definedName>
    <definedName name="ів" localSheetId="7">#REF!</definedName>
    <definedName name="ів">#REF!</definedName>
    <definedName name="ів___0" localSheetId="6">#REF!</definedName>
    <definedName name="ів___0" localSheetId="7">#REF!</definedName>
    <definedName name="ів___0">#REF!</definedName>
    <definedName name="ів_22" localSheetId="6">#REF!</definedName>
    <definedName name="ів_22" localSheetId="7">#REF!</definedName>
    <definedName name="ів_22">#REF!</definedName>
    <definedName name="ів_26">#REF!</definedName>
    <definedName name="іваіа" localSheetId="7">'[39]7  Інші витрати'!#REF!</definedName>
    <definedName name="іваіа">'[40]7  Інші витрати'!#REF!</definedName>
    <definedName name="іваф" localSheetId="6">#REF!</definedName>
    <definedName name="іваф" localSheetId="7">#REF!</definedName>
    <definedName name="іваф">#REF!</definedName>
    <definedName name="івів">'[14]МТР Газ України'!$B$1</definedName>
    <definedName name="іцу">[32]Inform!$G$2</definedName>
    <definedName name="йуц">#REF!</definedName>
    <definedName name="йцу">#REF!</definedName>
    <definedName name="йцуйй">#REF!</definedName>
    <definedName name="йцукц" localSheetId="7">'[39]7  Інші витрати'!#REF!</definedName>
    <definedName name="йцукц">'[40]7  Інші витрати'!#REF!</definedName>
    <definedName name="КЕ" localSheetId="6">#REF!</definedName>
    <definedName name="КЕ" localSheetId="7">#REF!</definedName>
    <definedName name="КЕ">#REF!</definedName>
    <definedName name="КЕ___0" localSheetId="6">#REF!</definedName>
    <definedName name="КЕ___0" localSheetId="7">#REF!</definedName>
    <definedName name="КЕ___0">#REF!</definedName>
    <definedName name="КЕ_22" localSheetId="6">#REF!</definedName>
    <definedName name="КЕ_22" localSheetId="7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'6.1. Інша інфо_1'!$A$1:$O$74</definedName>
    <definedName name="_xlnm.Print_Area" localSheetId="7">'6.2. Інша інфо_2 '!$A$1:$AF$54</definedName>
    <definedName name="_xlnm.Print_Area" localSheetId="0">'I. Фін результат'!$A$1:$I$103</definedName>
    <definedName name="_xlnm.Print_Area" localSheetId="4">'IV. Кап. інвестиції'!$A$1:$H$18</definedName>
    <definedName name="_xlnm.Print_Area" localSheetId="8">'VII Статутн. капіт'!$A$1:$H$15</definedName>
    <definedName name="_xlnm.Print_Area" localSheetId="10">Аналіз!$A$1:$H$97</definedName>
    <definedName name="_xlnm.Print_Area" localSheetId="2">'ІІ. Розр. з бюджетом'!$A$1:$H$49</definedName>
    <definedName name="_xlnm.Print_Area" localSheetId="5">'Розшифровка до капівидатків'!$A$1:$G$38</definedName>
    <definedName name="_xlnm.Print_Area" localSheetId="9">'Розшифровка до Статутного'!$A$1:$G$17</definedName>
    <definedName name="_xlnm.Print_Area" localSheetId="3">'Розшифровка з розр з бюджет'!$A$1:$G$28</definedName>
    <definedName name="_xlnm.Print_Area" localSheetId="1">'Розшифровка фінрезультати'!$A$1:$G$66</definedName>
    <definedName name="п" localSheetId="6">'[15]7  Інші витрати'!#REF!</definedName>
    <definedName name="п" localSheetId="7">'[15]7  Інші витрати'!#REF!</definedName>
    <definedName name="п">'[15]7  Інші витрати'!#REF!</definedName>
    <definedName name="пдв">'[19]МТР Газ України'!$B$4</definedName>
    <definedName name="пдв_утг">'[19]МТР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 localSheetId="7">[41]Inform!$E$6</definedName>
    <definedName name="ппп">[42]Inform!$E$6</definedName>
    <definedName name="р" localSheetId="6">#REF!</definedName>
    <definedName name="р" localSheetId="7">#REF!</definedName>
    <definedName name="р">#REF!</definedName>
    <definedName name="т">[43]Inform!$E$6</definedName>
    <definedName name="тариф">[44]Inform!$G$2</definedName>
    <definedName name="уйцукйцуйу" localSheetId="6">#REF!</definedName>
    <definedName name="уйцукйцуйу" localSheetId="7">#REF!</definedName>
    <definedName name="уйцукйцуйу">#REF!</definedName>
    <definedName name="уке">[45]Inform!$G$2</definedName>
    <definedName name="УТГ">'[19]МТР Газ України'!$B$4</definedName>
    <definedName name="фів">'[33]МТР Газ України'!$B$4</definedName>
    <definedName name="фіваіф" localSheetId="7">'[39]7  Інші витрати'!#REF!</definedName>
    <definedName name="фіваіф">'[40]7  Інші витрати'!#REF!</definedName>
    <definedName name="фф">'[35]МТР Газ України'!$F$1</definedName>
    <definedName name="ц">'[15]7  Інші витрати'!#REF!</definedName>
    <definedName name="ччч">'[46]БАЗА  '!#REF!</definedName>
    <definedName name="ш" localSheetId="6">#REF!</definedName>
    <definedName name="ш" localSheetId="7">#REF!</definedName>
    <definedName name="ш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1" l="1"/>
  <c r="C6" i="24"/>
  <c r="C7" i="24"/>
  <c r="E90" i="26"/>
  <c r="F90" i="26" s="1"/>
  <c r="G90" i="26"/>
  <c r="H90" i="26"/>
  <c r="E91" i="26"/>
  <c r="F91" i="26" s="1"/>
  <c r="G91" i="26"/>
  <c r="H91" i="26"/>
  <c r="E92" i="26"/>
  <c r="F92" i="26" s="1"/>
  <c r="G92" i="26"/>
  <c r="H92" i="26"/>
  <c r="E93" i="26"/>
  <c r="F93" i="26" s="1"/>
  <c r="G93" i="26"/>
  <c r="H93" i="26"/>
  <c r="E94" i="26"/>
  <c r="F94" i="26" s="1"/>
  <c r="G94" i="26"/>
  <c r="H94" i="26"/>
  <c r="E97" i="26"/>
  <c r="F97" i="26" s="1"/>
  <c r="G97" i="26"/>
  <c r="H97" i="26"/>
  <c r="E53" i="26"/>
  <c r="F53" i="26" s="1"/>
  <c r="G53" i="26"/>
  <c r="H53" i="26"/>
  <c r="E54" i="26"/>
  <c r="F54" i="26" s="1"/>
  <c r="G54" i="26"/>
  <c r="H54" i="26"/>
  <c r="E55" i="26"/>
  <c r="F55" i="26" s="1"/>
  <c r="G55" i="26"/>
  <c r="H55" i="26"/>
  <c r="E56" i="26"/>
  <c r="F56" i="26" s="1"/>
  <c r="G56" i="26"/>
  <c r="H56" i="26"/>
  <c r="E57" i="26"/>
  <c r="F57" i="26" s="1"/>
  <c r="G57" i="26"/>
  <c r="H57" i="26"/>
  <c r="E58" i="26"/>
  <c r="F58" i="26" s="1"/>
  <c r="E59" i="26"/>
  <c r="F59" i="26" s="1"/>
  <c r="E60" i="26"/>
  <c r="F60" i="26" s="1"/>
  <c r="G60" i="26"/>
  <c r="H60" i="26"/>
  <c r="E61" i="26"/>
  <c r="F61" i="26" s="1"/>
  <c r="G61" i="26"/>
  <c r="H61" i="26"/>
  <c r="E62" i="26"/>
  <c r="F62" i="26" s="1"/>
  <c r="E63" i="26"/>
  <c r="F63" i="26" s="1"/>
  <c r="H52" i="26"/>
  <c r="G52" i="26"/>
  <c r="F52" i="26"/>
  <c r="E52" i="26"/>
  <c r="E40" i="26"/>
  <c r="F40" i="26" s="1"/>
  <c r="G40" i="26"/>
  <c r="H40" i="26"/>
  <c r="E42" i="26"/>
  <c r="F42" i="26" s="1"/>
  <c r="G42" i="26"/>
  <c r="H42" i="26"/>
  <c r="E10" i="26"/>
  <c r="F10" i="26" s="1"/>
  <c r="G10" i="26"/>
  <c r="H10" i="26"/>
  <c r="E11" i="26"/>
  <c r="F11" i="26"/>
  <c r="G11" i="26"/>
  <c r="H11" i="26"/>
  <c r="E12" i="26"/>
  <c r="F12" i="26"/>
  <c r="G12" i="26"/>
  <c r="H12" i="26"/>
  <c r="E13" i="26"/>
  <c r="F13" i="26"/>
  <c r="G13" i="26"/>
  <c r="H13" i="26"/>
  <c r="E14" i="26"/>
  <c r="F14" i="26"/>
  <c r="G14" i="26"/>
  <c r="H14" i="26"/>
  <c r="E15" i="26"/>
  <c r="F15" i="26"/>
  <c r="G15" i="26"/>
  <c r="H15" i="26"/>
  <c r="E16" i="26"/>
  <c r="F16" i="26" s="1"/>
  <c r="G16" i="26"/>
  <c r="H16" i="26" s="1"/>
  <c r="E17" i="26"/>
  <c r="F17" i="26"/>
  <c r="G17" i="26"/>
  <c r="H17" i="26"/>
  <c r="E18" i="26"/>
  <c r="F18" i="26"/>
  <c r="G18" i="26"/>
  <c r="H18" i="26"/>
  <c r="E19" i="26"/>
  <c r="F19" i="26" s="1"/>
  <c r="G19" i="26"/>
  <c r="H19" i="26" s="1"/>
  <c r="F25" i="27"/>
  <c r="F24" i="27"/>
  <c r="F23" i="27"/>
  <c r="F22" i="27"/>
  <c r="C18" i="27"/>
  <c r="S30" i="29"/>
  <c r="S29" i="29"/>
  <c r="S28" i="29"/>
  <c r="R26" i="29"/>
  <c r="S26" i="29" s="1"/>
  <c r="H7" i="3"/>
  <c r="G27" i="21"/>
  <c r="G28" i="21"/>
  <c r="G26" i="21"/>
  <c r="G25" i="21"/>
  <c r="I23" i="27"/>
  <c r="F27" i="23" l="1"/>
  <c r="F28" i="23"/>
  <c r="F29" i="23"/>
  <c r="F30" i="23"/>
  <c r="F31" i="23"/>
  <c r="F32" i="23"/>
  <c r="F33" i="23"/>
  <c r="F34" i="23"/>
  <c r="F35" i="23"/>
  <c r="D26" i="23"/>
  <c r="E26" i="23"/>
  <c r="C26" i="23"/>
  <c r="F14" i="23"/>
  <c r="AD27" i="29"/>
  <c r="E7" i="24" l="1"/>
  <c r="F8" i="24"/>
  <c r="J50" i="29"/>
  <c r="H50" i="29"/>
  <c r="F50" i="29"/>
  <c r="Y39" i="29"/>
  <c r="AB39" i="29" s="1"/>
  <c r="N39" i="29"/>
  <c r="O39" i="29" s="1"/>
  <c r="M39" i="29"/>
  <c r="P39" i="29" s="1"/>
  <c r="AD38" i="29"/>
  <c r="AE38" i="29" s="1"/>
  <c r="AC38" i="29"/>
  <c r="AF38" i="29" s="1"/>
  <c r="AB38" i="29"/>
  <c r="AA38" i="29"/>
  <c r="X38" i="29"/>
  <c r="W38" i="29"/>
  <c r="T38" i="29"/>
  <c r="S38" i="29"/>
  <c r="P38" i="29"/>
  <c r="O38" i="29"/>
  <c r="AF37" i="29"/>
  <c r="AD37" i="29"/>
  <c r="AE37" i="29" s="1"/>
  <c r="X37" i="29"/>
  <c r="W37" i="29"/>
  <c r="AF36" i="29"/>
  <c r="AD36" i="29"/>
  <c r="AE36" i="29" s="1"/>
  <c r="X36" i="29"/>
  <c r="W36" i="29"/>
  <c r="AF35" i="29"/>
  <c r="AD35" i="29"/>
  <c r="AE35" i="29" s="1"/>
  <c r="X35" i="29"/>
  <c r="W35" i="29"/>
  <c r="AB34" i="29"/>
  <c r="AA34" i="29"/>
  <c r="V34" i="29"/>
  <c r="AD34" i="29" s="1"/>
  <c r="U34" i="29"/>
  <c r="X34" i="29" s="1"/>
  <c r="S34" i="29"/>
  <c r="Q34" i="29"/>
  <c r="T34" i="29" s="1"/>
  <c r="P34" i="29"/>
  <c r="O34" i="29"/>
  <c r="AF33" i="29"/>
  <c r="AD33" i="29"/>
  <c r="AE33" i="29" s="1"/>
  <c r="X33" i="29"/>
  <c r="W33" i="29"/>
  <c r="AD32" i="29"/>
  <c r="AC32" i="29"/>
  <c r="AF32" i="29" s="1"/>
  <c r="AB32" i="29"/>
  <c r="AA32" i="29"/>
  <c r="X32" i="29"/>
  <c r="W32" i="29"/>
  <c r="T32" i="29"/>
  <c r="S32" i="29"/>
  <c r="P32" i="29"/>
  <c r="O32" i="29"/>
  <c r="AB31" i="29"/>
  <c r="AA31" i="29"/>
  <c r="V31" i="29"/>
  <c r="U31" i="29"/>
  <c r="R31" i="29"/>
  <c r="R39" i="29" s="1"/>
  <c r="Q31" i="29"/>
  <c r="AD30" i="29"/>
  <c r="AC30" i="29"/>
  <c r="AB30" i="29"/>
  <c r="X30" i="29"/>
  <c r="W30" i="29"/>
  <c r="AD29" i="29"/>
  <c r="AE29" i="29" s="1"/>
  <c r="AA29" i="29"/>
  <c r="W29" i="29"/>
  <c r="AD28" i="29"/>
  <c r="AE28" i="29" s="1"/>
  <c r="W28" i="29"/>
  <c r="AE27" i="29"/>
  <c r="W27" i="29"/>
  <c r="AC26" i="29"/>
  <c r="AF26" i="29" s="1"/>
  <c r="AB26" i="29"/>
  <c r="Z26" i="29"/>
  <c r="Z39" i="29" s="1"/>
  <c r="AA39" i="29" s="1"/>
  <c r="X26" i="29"/>
  <c r="V26" i="29"/>
  <c r="T26" i="29"/>
  <c r="P26" i="29"/>
  <c r="O26" i="29"/>
  <c r="X18" i="29"/>
  <c r="U18" i="29"/>
  <c r="AD18" i="29" s="1"/>
  <c r="R18" i="29"/>
  <c r="AD17" i="29"/>
  <c r="AA17" i="29"/>
  <c r="AD16" i="29"/>
  <c r="AA16" i="29"/>
  <c r="X8" i="29"/>
  <c r="U8" i="29"/>
  <c r="AD8" i="29" s="1"/>
  <c r="R8" i="29"/>
  <c r="AD7" i="29"/>
  <c r="AA7" i="29"/>
  <c r="F28" i="19"/>
  <c r="D59" i="21"/>
  <c r="E59" i="21"/>
  <c r="C59" i="21"/>
  <c r="F62" i="21"/>
  <c r="G59" i="21" l="1"/>
  <c r="AC31" i="29"/>
  <c r="W31" i="29"/>
  <c r="AC34" i="29"/>
  <c r="AF34" i="29" s="1"/>
  <c r="AA26" i="29"/>
  <c r="W34" i="29"/>
  <c r="AA8" i="29"/>
  <c r="V39" i="29"/>
  <c r="AE30" i="29"/>
  <c r="X31" i="29"/>
  <c r="Q39" i="29"/>
  <c r="T39" i="29" s="1"/>
  <c r="U39" i="29"/>
  <c r="X39" i="29" s="1"/>
  <c r="AC39" i="29"/>
  <c r="AF30" i="29"/>
  <c r="AA18" i="29"/>
  <c r="AE32" i="29"/>
  <c r="AD26" i="29"/>
  <c r="W26" i="29"/>
  <c r="AD31" i="29"/>
  <c r="AE31" i="29" s="1"/>
  <c r="AE34" i="29" l="1"/>
  <c r="S39" i="29"/>
  <c r="AD39" i="29"/>
  <c r="AF39" i="29" s="1"/>
  <c r="AE26" i="29"/>
  <c r="Y40" i="29"/>
  <c r="Q40" i="29"/>
  <c r="U40" i="29"/>
  <c r="M40" i="29"/>
  <c r="W39" i="29"/>
  <c r="AF31" i="29"/>
  <c r="AC40" i="29" l="1"/>
  <c r="V40" i="29"/>
  <c r="N40" i="29"/>
  <c r="AE39" i="29"/>
  <c r="Z40" i="29"/>
  <c r="R40" i="29"/>
  <c r="AD40" i="29" l="1"/>
  <c r="N70" i="27" l="1"/>
  <c r="M66" i="27" l="1"/>
  <c r="M65" i="27"/>
  <c r="E9" i="19" l="1"/>
  <c r="B42" i="26" l="1"/>
  <c r="G57" i="21" l="1"/>
  <c r="E6" i="21"/>
  <c r="F21" i="2" s="1"/>
  <c r="G29" i="21" l="1"/>
  <c r="I14" i="27"/>
  <c r="F16" i="23" l="1"/>
  <c r="F17" i="23"/>
  <c r="C19" i="23"/>
  <c r="D19" i="23"/>
  <c r="E19" i="23"/>
  <c r="G20" i="23"/>
  <c r="F20" i="23"/>
  <c r="D75" i="2" l="1"/>
  <c r="J63" i="27"/>
  <c r="O65" i="27" l="1"/>
  <c r="D63" i="27"/>
  <c r="M67" i="27"/>
  <c r="O67" i="27" s="1"/>
  <c r="L63" i="27" l="1"/>
  <c r="D32" i="21"/>
  <c r="E43" i="2" s="1"/>
  <c r="C10" i="27"/>
  <c r="C14" i="27"/>
  <c r="C28" i="19"/>
  <c r="C55" i="21"/>
  <c r="D15" i="26" l="1"/>
  <c r="C15" i="26"/>
  <c r="D27" i="26" l="1"/>
  <c r="C27" i="26"/>
  <c r="B27" i="26"/>
  <c r="A27" i="26"/>
  <c r="G27" i="26" l="1"/>
  <c r="H27" i="26" s="1"/>
  <c r="E27" i="26"/>
  <c r="F27" i="26" s="1"/>
  <c r="E55" i="21" l="1"/>
  <c r="F58" i="21"/>
  <c r="C61" i="26" l="1"/>
  <c r="C22" i="27"/>
  <c r="D7" i="24" l="1"/>
  <c r="M34" i="27"/>
  <c r="J34" i="27"/>
  <c r="G7" i="23"/>
  <c r="G8" i="23"/>
  <c r="G9" i="23"/>
  <c r="G37" i="2"/>
  <c r="D42" i="26"/>
  <c r="B23" i="26"/>
  <c r="I24" i="27" l="1"/>
  <c r="D61" i="26"/>
  <c r="D28" i="19"/>
  <c r="F39" i="19"/>
  <c r="F31" i="19"/>
  <c r="F24" i="21"/>
  <c r="F25" i="21"/>
  <c r="F26" i="21"/>
  <c r="F27" i="21"/>
  <c r="F28" i="21"/>
  <c r="F29" i="21"/>
  <c r="F30" i="21"/>
  <c r="F31" i="21"/>
  <c r="G22" i="21"/>
  <c r="F96" i="2"/>
  <c r="F95" i="2"/>
  <c r="I18" i="27" s="1"/>
  <c r="I21" i="27" s="1"/>
  <c r="F94" i="2"/>
  <c r="C25" i="27"/>
  <c r="C24" i="27"/>
  <c r="C23" i="27"/>
  <c r="B61" i="26" s="1"/>
  <c r="D29" i="19"/>
  <c r="D38" i="19"/>
  <c r="G27" i="2" l="1"/>
  <c r="D27" i="2"/>
  <c r="F40" i="21"/>
  <c r="G17" i="2" l="1"/>
  <c r="H17" i="2"/>
  <c r="G18" i="2"/>
  <c r="H18" i="2"/>
  <c r="G19" i="2"/>
  <c r="H19" i="2"/>
  <c r="G20" i="2"/>
  <c r="H20" i="2"/>
  <c r="G60" i="21" l="1"/>
  <c r="F54" i="21"/>
  <c r="E32" i="21"/>
  <c r="F43" i="2" s="1"/>
  <c r="C32" i="21"/>
  <c r="C43" i="2" s="1"/>
  <c r="D6" i="21"/>
  <c r="E21" i="2" s="1"/>
  <c r="C6" i="21"/>
  <c r="C21" i="2" s="1"/>
  <c r="F15" i="21"/>
  <c r="D57" i="26"/>
  <c r="D58" i="26"/>
  <c r="C57" i="26"/>
  <c r="C58" i="26"/>
  <c r="G58" i="26" s="1"/>
  <c r="H58" i="26" s="1"/>
  <c r="C59" i="26"/>
  <c r="G59" i="26" s="1"/>
  <c r="H59" i="26" s="1"/>
  <c r="D53" i="26"/>
  <c r="D54" i="26"/>
  <c r="D55" i="26"/>
  <c r="C53" i="26"/>
  <c r="C54" i="26"/>
  <c r="C55" i="26"/>
  <c r="B57" i="26"/>
  <c r="B58" i="26"/>
  <c r="B59" i="26"/>
  <c r="B56" i="26"/>
  <c r="B53" i="26"/>
  <c r="B54" i="26"/>
  <c r="B55" i="26"/>
  <c r="B52" i="26"/>
  <c r="F6" i="21" l="1"/>
  <c r="H21" i="2"/>
  <c r="G21" i="2"/>
  <c r="C97" i="26" l="1"/>
  <c r="B97" i="26"/>
  <c r="D26" i="26"/>
  <c r="C26" i="26"/>
  <c r="D25" i="26"/>
  <c r="C25" i="26"/>
  <c r="D22" i="26"/>
  <c r="D23" i="26"/>
  <c r="D24" i="26"/>
  <c r="C22" i="26"/>
  <c r="C23" i="26"/>
  <c r="C24" i="26"/>
  <c r="C21" i="26"/>
  <c r="D21" i="26"/>
  <c r="B26" i="26"/>
  <c r="B25" i="26"/>
  <c r="B22" i="26"/>
  <c r="B24" i="26"/>
  <c r="B21" i="26"/>
  <c r="A26" i="26"/>
  <c r="A25" i="26"/>
  <c r="A24" i="26"/>
  <c r="A22" i="26"/>
  <c r="A23" i="26"/>
  <c r="A21" i="26"/>
  <c r="O66" i="27"/>
  <c r="K56" i="27"/>
  <c r="E23" i="26" l="1"/>
  <c r="F23" i="26" s="1"/>
  <c r="G23" i="26"/>
  <c r="H23" i="26" s="1"/>
  <c r="E22" i="26"/>
  <c r="F22" i="26" s="1"/>
  <c r="G22" i="26"/>
  <c r="H22" i="26" s="1"/>
  <c r="E26" i="26"/>
  <c r="F26" i="26" s="1"/>
  <c r="G26" i="26"/>
  <c r="H26" i="26" s="1"/>
  <c r="E21" i="26"/>
  <c r="F21" i="26" s="1"/>
  <c r="G21" i="26"/>
  <c r="H21" i="26" s="1"/>
  <c r="E24" i="26"/>
  <c r="F24" i="26" s="1"/>
  <c r="G24" i="26"/>
  <c r="H24" i="26" s="1"/>
  <c r="E25" i="26"/>
  <c r="F25" i="26" s="1"/>
  <c r="G25" i="26"/>
  <c r="H25" i="26" s="1"/>
  <c r="N63" i="27"/>
  <c r="D62" i="26"/>
  <c r="F18" i="27"/>
  <c r="C63" i="26"/>
  <c r="G63" i="26" s="1"/>
  <c r="H63" i="26" s="1"/>
  <c r="C62" i="26"/>
  <c r="G62" i="26" s="1"/>
  <c r="H62" i="26" s="1"/>
  <c r="C56" i="26" l="1"/>
  <c r="B63" i="26"/>
  <c r="B62" i="26"/>
  <c r="B60" i="26"/>
  <c r="D11" i="26"/>
  <c r="D12" i="26"/>
  <c r="D13" i="26"/>
  <c r="D14" i="26"/>
  <c r="D16" i="26"/>
  <c r="D17" i="26"/>
  <c r="D18" i="26"/>
  <c r="D19" i="26"/>
  <c r="D10" i="26"/>
  <c r="C11" i="26"/>
  <c r="C12" i="26"/>
  <c r="C13" i="26"/>
  <c r="C14" i="26"/>
  <c r="C16" i="26"/>
  <c r="C17" i="26"/>
  <c r="C18" i="26"/>
  <c r="C19" i="26"/>
  <c r="C10" i="26"/>
  <c r="A11" i="26"/>
  <c r="A12" i="26"/>
  <c r="A13" i="26"/>
  <c r="A14" i="26"/>
  <c r="A16" i="26"/>
  <c r="A17" i="26"/>
  <c r="A18" i="26"/>
  <c r="A19" i="26"/>
  <c r="A10" i="26"/>
  <c r="J35" i="27"/>
  <c r="J36" i="27"/>
  <c r="J37" i="27"/>
  <c r="J38" i="27"/>
  <c r="J39" i="27"/>
  <c r="J40" i="27"/>
  <c r="J41" i="27"/>
  <c r="J42" i="27"/>
  <c r="J43" i="27"/>
  <c r="J44" i="27"/>
  <c r="G45" i="27"/>
  <c r="D45" i="27"/>
  <c r="M35" i="27"/>
  <c r="M36" i="27"/>
  <c r="M37" i="27"/>
  <c r="M38" i="27"/>
  <c r="M39" i="27"/>
  <c r="M40" i="27"/>
  <c r="M41" i="27"/>
  <c r="M42" i="27"/>
  <c r="F10" i="27"/>
  <c r="I10" i="27"/>
  <c r="L11" i="27"/>
  <c r="N11" i="27"/>
  <c r="L12" i="27"/>
  <c r="N12" i="27"/>
  <c r="L13" i="27"/>
  <c r="N13" i="27"/>
  <c r="F14" i="27"/>
  <c r="L15" i="27"/>
  <c r="N15" i="27"/>
  <c r="L16" i="27"/>
  <c r="N16" i="27"/>
  <c r="L19" i="27"/>
  <c r="N19" i="27"/>
  <c r="L20" i="27"/>
  <c r="N20" i="27"/>
  <c r="N23" i="27"/>
  <c r="N24" i="27"/>
  <c r="M43" i="27"/>
  <c r="M44" i="27"/>
  <c r="D68" i="27"/>
  <c r="F68" i="27"/>
  <c r="H68" i="27"/>
  <c r="J68" i="27"/>
  <c r="L68" i="27"/>
  <c r="N68" i="27"/>
  <c r="D71" i="27"/>
  <c r="F71" i="27"/>
  <c r="H71" i="27"/>
  <c r="J71" i="27"/>
  <c r="L71" i="27"/>
  <c r="N73" i="27"/>
  <c r="F74" i="27" l="1"/>
  <c r="J74" i="27"/>
  <c r="H74" i="27"/>
  <c r="D52" i="26"/>
  <c r="I22" i="27"/>
  <c r="H12" i="2"/>
  <c r="G12" i="2"/>
  <c r="C60" i="26"/>
  <c r="C52" i="26"/>
  <c r="N71" i="27"/>
  <c r="M45" i="27"/>
  <c r="C20" i="26"/>
  <c r="D20" i="26"/>
  <c r="L74" i="27"/>
  <c r="D74" i="27"/>
  <c r="J45" i="27"/>
  <c r="L10" i="27"/>
  <c r="N10" i="27"/>
  <c r="L24" i="27"/>
  <c r="L23" i="27"/>
  <c r="G20" i="26" l="1"/>
  <c r="H20" i="26" s="1"/>
  <c r="D9" i="26"/>
  <c r="C9" i="26"/>
  <c r="N74" i="27"/>
  <c r="G9" i="26" l="1"/>
  <c r="H9" i="26" s="1"/>
  <c r="F33" i="19"/>
  <c r="D33" i="19" s="1"/>
  <c r="G54" i="21"/>
  <c r="C50" i="21"/>
  <c r="C62" i="2" s="1"/>
  <c r="D50" i="21"/>
  <c r="E50" i="21"/>
  <c r="F62" i="2" s="1"/>
  <c r="F57" i="21"/>
  <c r="G56" i="21"/>
  <c r="D55" i="21"/>
  <c r="F70" i="2"/>
  <c r="C70" i="2"/>
  <c r="D31" i="19"/>
  <c r="D39" i="19"/>
  <c r="G8" i="21"/>
  <c r="G9" i="21"/>
  <c r="G10" i="21"/>
  <c r="G12" i="21"/>
  <c r="G13" i="21"/>
  <c r="G14" i="21"/>
  <c r="G15" i="21"/>
  <c r="G16" i="21"/>
  <c r="G17" i="21"/>
  <c r="G18" i="21"/>
  <c r="G20" i="21"/>
  <c r="F56" i="21"/>
  <c r="H62" i="2" l="1"/>
  <c r="G62" i="2"/>
  <c r="D97" i="26"/>
  <c r="N18" i="27"/>
  <c r="D56" i="26"/>
  <c r="I25" i="27"/>
  <c r="L18" i="27"/>
  <c r="G50" i="21"/>
  <c r="B20" i="26"/>
  <c r="E20" i="26" s="1"/>
  <c r="F20" i="26" s="1"/>
  <c r="B9" i="26" l="1"/>
  <c r="E9" i="26" s="1"/>
  <c r="F9" i="26" s="1"/>
  <c r="N22" i="27"/>
  <c r="L22" i="27"/>
  <c r="D60" i="26"/>
  <c r="D59" i="26"/>
  <c r="L21" i="27"/>
  <c r="N21" i="27"/>
  <c r="E87" i="2"/>
  <c r="D63" i="26" l="1"/>
  <c r="N25" i="27"/>
  <c r="L25" i="27"/>
  <c r="G33" i="19" l="1"/>
  <c r="H33" i="19"/>
  <c r="G28" i="19"/>
  <c r="H28" i="19"/>
  <c r="G29" i="19"/>
  <c r="D25" i="19"/>
  <c r="D20" i="19"/>
  <c r="D10" i="19"/>
  <c r="H10" i="19"/>
  <c r="G10" i="19"/>
  <c r="F20" i="21"/>
  <c r="G42" i="2"/>
  <c r="H42" i="2"/>
  <c r="G75" i="2"/>
  <c r="H75" i="2"/>
  <c r="F61" i="21" l="1"/>
  <c r="F53" i="21"/>
  <c r="D70" i="2"/>
  <c r="F23" i="21"/>
  <c r="D81" i="2"/>
  <c r="D72" i="2"/>
  <c r="D67" i="2"/>
  <c r="D58" i="2"/>
  <c r="D59" i="2"/>
  <c r="D60" i="2"/>
  <c r="D61" i="2"/>
  <c r="D57" i="2"/>
  <c r="D54" i="2"/>
  <c r="D53" i="2"/>
  <c r="D25" i="2"/>
  <c r="D26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2" i="2"/>
  <c r="D44" i="2"/>
  <c r="D45" i="2"/>
  <c r="D46" i="2"/>
  <c r="D47" i="2"/>
  <c r="D48" i="2"/>
  <c r="D49" i="2"/>
  <c r="D50" i="2"/>
  <c r="D51" i="2"/>
  <c r="D24" i="2"/>
  <c r="D15" i="2"/>
  <c r="D16" i="2"/>
  <c r="D17" i="2"/>
  <c r="D18" i="2"/>
  <c r="D19" i="2"/>
  <c r="D20" i="2"/>
  <c r="D14" i="2"/>
  <c r="D12" i="2"/>
  <c r="D21" i="2" l="1"/>
  <c r="H41" i="2" l="1"/>
  <c r="G41" i="2"/>
  <c r="D41" i="2"/>
  <c r="D96" i="2"/>
  <c r="F97" i="2"/>
  <c r="D97" i="2" s="1"/>
  <c r="D94" i="2"/>
  <c r="C68" i="2"/>
  <c r="D95" i="2" l="1"/>
  <c r="F7" i="23" l="1"/>
  <c r="F8" i="23"/>
  <c r="F9" i="23"/>
  <c r="F11" i="23"/>
  <c r="F12" i="23"/>
  <c r="F13" i="23"/>
  <c r="F15" i="23"/>
  <c r="F18" i="23"/>
  <c r="F21" i="23"/>
  <c r="F22" i="23"/>
  <c r="G22" i="23"/>
  <c r="F23" i="23"/>
  <c r="G23" i="23"/>
  <c r="F24" i="23"/>
  <c r="G24" i="23"/>
  <c r="F25" i="23"/>
  <c r="G25" i="23"/>
  <c r="G20" i="19"/>
  <c r="H20" i="19"/>
  <c r="G25" i="19"/>
  <c r="H25" i="19"/>
  <c r="H29" i="19"/>
  <c r="G31" i="19"/>
  <c r="H31" i="19"/>
  <c r="G38" i="19"/>
  <c r="H38" i="19"/>
  <c r="G39" i="19"/>
  <c r="H39" i="19"/>
  <c r="D40" i="19"/>
  <c r="D36" i="19"/>
  <c r="D27" i="19"/>
  <c r="D19" i="19"/>
  <c r="F7" i="21"/>
  <c r="G7" i="21"/>
  <c r="F8" i="21"/>
  <c r="F9" i="21"/>
  <c r="F10" i="21"/>
  <c r="F11" i="21"/>
  <c r="F12" i="21"/>
  <c r="F13" i="21"/>
  <c r="F14" i="21"/>
  <c r="F16" i="21"/>
  <c r="F17" i="21"/>
  <c r="F18" i="21"/>
  <c r="F19" i="21"/>
  <c r="F22" i="21"/>
  <c r="F33" i="21"/>
  <c r="G33" i="21"/>
  <c r="F34" i="21"/>
  <c r="G34" i="21"/>
  <c r="F35" i="21"/>
  <c r="G35" i="21"/>
  <c r="F36" i="21"/>
  <c r="G36" i="21"/>
  <c r="F37" i="21"/>
  <c r="G37" i="21"/>
  <c r="F38" i="21"/>
  <c r="G38" i="21"/>
  <c r="F39" i="21"/>
  <c r="G39" i="21"/>
  <c r="F41" i="21"/>
  <c r="G41" i="21"/>
  <c r="F42" i="21"/>
  <c r="G42" i="21"/>
  <c r="F43" i="21"/>
  <c r="G43" i="21"/>
  <c r="F51" i="21"/>
  <c r="F52" i="21"/>
  <c r="F45" i="21"/>
  <c r="F46" i="21"/>
  <c r="F47" i="21"/>
  <c r="F48" i="21"/>
  <c r="F49" i="21"/>
  <c r="F60" i="21"/>
  <c r="F59" i="21" s="1"/>
  <c r="D87" i="2"/>
  <c r="D91" i="2"/>
  <c r="D90" i="2"/>
  <c r="D89" i="2"/>
  <c r="D88" i="2"/>
  <c r="D68" i="2"/>
  <c r="D13" i="2"/>
  <c r="D22" i="2" s="1"/>
  <c r="G14" i="2"/>
  <c r="H14" i="2"/>
  <c r="G16" i="2"/>
  <c r="H16" i="2"/>
  <c r="G28" i="2"/>
  <c r="H28" i="2"/>
  <c r="G29" i="2"/>
  <c r="H29" i="2"/>
  <c r="G30" i="2"/>
  <c r="H30" i="2"/>
  <c r="G31" i="2"/>
  <c r="H31" i="2"/>
  <c r="G36" i="2"/>
  <c r="H36" i="2"/>
  <c r="G53" i="2"/>
  <c r="G54" i="2"/>
  <c r="G67" i="2"/>
  <c r="H67" i="2"/>
  <c r="G70" i="2"/>
  <c r="H70" i="2"/>
  <c r="G81" i="2"/>
  <c r="G94" i="2"/>
  <c r="H94" i="2"/>
  <c r="D43" i="19" l="1"/>
  <c r="D8" i="19" l="1"/>
  <c r="H95" i="2" l="1"/>
  <c r="G95" i="2"/>
  <c r="G96" i="2"/>
  <c r="H96" i="2"/>
  <c r="H97" i="2"/>
  <c r="G97" i="2"/>
  <c r="E68" i="2"/>
  <c r="F12" i="3"/>
  <c r="D12" i="3" s="1"/>
  <c r="F10" i="3"/>
  <c r="D10" i="3" s="1"/>
  <c r="D10" i="23"/>
  <c r="E10" i="23"/>
  <c r="C10" i="23"/>
  <c r="C6" i="23" s="1"/>
  <c r="D44" i="21"/>
  <c r="E44" i="21"/>
  <c r="F55" i="2" s="1"/>
  <c r="C44" i="21"/>
  <c r="C73" i="2"/>
  <c r="D6" i="23" l="1"/>
  <c r="F9" i="3"/>
  <c r="D9" i="3" s="1"/>
  <c r="E6" i="23"/>
  <c r="D55" i="2"/>
  <c r="D52" i="2" s="1"/>
  <c r="D82" i="2" s="1"/>
  <c r="G55" i="2"/>
  <c r="F73" i="2"/>
  <c r="H73" i="2" s="1"/>
  <c r="D43" i="2"/>
  <c r="D23" i="2" s="1"/>
  <c r="H43" i="2"/>
  <c r="G43" i="2"/>
  <c r="F55" i="21"/>
  <c r="F26" i="23"/>
  <c r="F19" i="23"/>
  <c r="G19" i="23"/>
  <c r="F10" i="23"/>
  <c r="G6" i="21"/>
  <c r="F44" i="21"/>
  <c r="G55" i="21"/>
  <c r="F32" i="21"/>
  <c r="G32" i="21"/>
  <c r="D96" i="26"/>
  <c r="D95" i="26"/>
  <c r="D94" i="26"/>
  <c r="D93" i="26"/>
  <c r="D92" i="26"/>
  <c r="D91" i="26"/>
  <c r="D90" i="26"/>
  <c r="C96" i="26"/>
  <c r="C95" i="26"/>
  <c r="C94" i="26"/>
  <c r="C93" i="26"/>
  <c r="C92" i="26"/>
  <c r="C91" i="26"/>
  <c r="C90" i="26"/>
  <c r="B96" i="26"/>
  <c r="B95" i="26"/>
  <c r="B94" i="26"/>
  <c r="B93" i="26"/>
  <c r="B92" i="26"/>
  <c r="B91" i="26"/>
  <c r="E96" i="26" l="1"/>
  <c r="F96" i="26" s="1"/>
  <c r="G96" i="26"/>
  <c r="H96" i="26" s="1"/>
  <c r="E95" i="26"/>
  <c r="F95" i="26" s="1"/>
  <c r="G95" i="26"/>
  <c r="H95" i="26" s="1"/>
  <c r="P94" i="26"/>
  <c r="D73" i="2"/>
  <c r="D71" i="2" s="1"/>
  <c r="G73" i="2"/>
  <c r="F50" i="21"/>
  <c r="D62" i="2"/>
  <c r="D56" i="2" s="1"/>
  <c r="D89" i="26"/>
  <c r="C89" i="26"/>
  <c r="F6" i="23"/>
  <c r="G6" i="23"/>
  <c r="B90" i="26"/>
  <c r="D79" i="26"/>
  <c r="C79" i="26"/>
  <c r="B79" i="26"/>
  <c r="D40" i="26"/>
  <c r="C42" i="26"/>
  <c r="C40" i="26"/>
  <c r="B40" i="26"/>
  <c r="E89" i="26" l="1"/>
  <c r="F89" i="26" s="1"/>
  <c r="G89" i="26"/>
  <c r="H89" i="26" s="1"/>
  <c r="P93" i="26"/>
  <c r="D83" i="2"/>
  <c r="B89" i="26"/>
  <c r="D63" i="2"/>
  <c r="D86" i="2" s="1"/>
  <c r="D92" i="2" s="1"/>
  <c r="D74" i="2" l="1"/>
  <c r="D79" i="2" s="1"/>
  <c r="C22" i="25" l="1"/>
  <c r="C19" i="25"/>
  <c r="C16" i="25"/>
  <c r="C13" i="25"/>
  <c r="C9" i="25"/>
  <c r="C7" i="25"/>
  <c r="G20" i="25" l="1"/>
  <c r="E22" i="25"/>
  <c r="D22" i="25"/>
  <c r="F20" i="25"/>
  <c r="E19" i="25"/>
  <c r="D19" i="25"/>
  <c r="E16" i="25"/>
  <c r="D16" i="25"/>
  <c r="F10" i="25"/>
  <c r="E9" i="25"/>
  <c r="D9" i="25"/>
  <c r="E27" i="19"/>
  <c r="F27" i="19"/>
  <c r="C27" i="19"/>
  <c r="G27" i="19" l="1"/>
  <c r="H27" i="19"/>
  <c r="F9" i="25"/>
  <c r="G19" i="25"/>
  <c r="G22" i="25"/>
  <c r="F22" i="25"/>
  <c r="F19" i="25"/>
  <c r="G23" i="25" l="1"/>
  <c r="F23" i="25"/>
  <c r="G17" i="25"/>
  <c r="F17" i="25"/>
  <c r="G16" i="25"/>
  <c r="F16" i="25"/>
  <c r="G14" i="25"/>
  <c r="F14" i="25"/>
  <c r="E13" i="25"/>
  <c r="D13" i="25"/>
  <c r="G10" i="25"/>
  <c r="G8" i="25"/>
  <c r="F8" i="25"/>
  <c r="E7" i="25"/>
  <c r="D7" i="25"/>
  <c r="G13" i="25" l="1"/>
  <c r="G9" i="25"/>
  <c r="G7" i="25"/>
  <c r="F7" i="25"/>
  <c r="F13" i="25"/>
  <c r="F7" i="24" l="1"/>
  <c r="F9" i="24"/>
  <c r="F10" i="24"/>
  <c r="F11" i="24"/>
  <c r="F12" i="24"/>
  <c r="F13" i="24"/>
  <c r="E6" i="24"/>
  <c r="F11" i="20" s="1"/>
  <c r="G11" i="20" s="1"/>
  <c r="D6" i="24"/>
  <c r="F6" i="24" l="1"/>
  <c r="G34" i="23" l="1"/>
  <c r="G35" i="23"/>
  <c r="E36" i="19" l="1"/>
  <c r="F36" i="19"/>
  <c r="C36" i="19"/>
  <c r="D9" i="20"/>
  <c r="E9" i="20"/>
  <c r="F9" i="20"/>
  <c r="C9" i="20"/>
  <c r="E13" i="2"/>
  <c r="E56" i="2"/>
  <c r="F13" i="2"/>
  <c r="F52" i="2"/>
  <c r="F56" i="2"/>
  <c r="E89" i="2"/>
  <c r="E91" i="2"/>
  <c r="F88" i="2"/>
  <c r="F90" i="2"/>
  <c r="F89" i="2"/>
  <c r="G89" i="2" s="1"/>
  <c r="F91" i="2"/>
  <c r="G91" i="2" s="1"/>
  <c r="F87" i="2"/>
  <c r="C87" i="2"/>
  <c r="G8" i="3"/>
  <c r="G9" i="3"/>
  <c r="G10" i="3"/>
  <c r="H10" i="3"/>
  <c r="G11" i="3"/>
  <c r="G12" i="3"/>
  <c r="G13" i="3"/>
  <c r="D7" i="3"/>
  <c r="E7" i="3"/>
  <c r="F7" i="3"/>
  <c r="C7" i="3"/>
  <c r="F40" i="19"/>
  <c r="C40" i="19"/>
  <c r="E19" i="19"/>
  <c r="F19" i="19"/>
  <c r="C19" i="19"/>
  <c r="D9" i="19"/>
  <c r="F9" i="19"/>
  <c r="C9" i="19"/>
  <c r="C91" i="2"/>
  <c r="E90" i="2"/>
  <c r="C90" i="2"/>
  <c r="C89" i="2"/>
  <c r="E88" i="2"/>
  <c r="C88" i="2"/>
  <c r="E99" i="2"/>
  <c r="E44" i="2"/>
  <c r="C44" i="2"/>
  <c r="E71" i="2"/>
  <c r="F71" i="2"/>
  <c r="D41" i="26" s="1"/>
  <c r="C71" i="2"/>
  <c r="B41" i="26" s="1"/>
  <c r="F68" i="2"/>
  <c r="C56" i="2"/>
  <c r="B39" i="26" s="1"/>
  <c r="E52" i="2"/>
  <c r="C52" i="2"/>
  <c r="C99" i="2"/>
  <c r="E23" i="2"/>
  <c r="F23" i="2"/>
  <c r="D38" i="26" s="1"/>
  <c r="C13" i="2"/>
  <c r="C23" i="2"/>
  <c r="B38" i="26" s="1"/>
  <c r="E38" i="26" l="1"/>
  <c r="F38" i="26" s="1"/>
  <c r="E41" i="26"/>
  <c r="F41" i="26" s="1"/>
  <c r="F98" i="2"/>
  <c r="D98" i="2" s="1"/>
  <c r="D99" i="2" s="1"/>
  <c r="H71" i="2"/>
  <c r="H56" i="2"/>
  <c r="G56" i="2"/>
  <c r="G23" i="2"/>
  <c r="G52" i="2"/>
  <c r="G71" i="2"/>
  <c r="H9" i="19"/>
  <c r="G9" i="19"/>
  <c r="D39" i="26"/>
  <c r="G68" i="2"/>
  <c r="H68" i="2"/>
  <c r="G90" i="2"/>
  <c r="H87" i="2"/>
  <c r="G87" i="2"/>
  <c r="G88" i="2"/>
  <c r="C41" i="26"/>
  <c r="G41" i="26" s="1"/>
  <c r="H41" i="26" s="1"/>
  <c r="G36" i="19"/>
  <c r="H36" i="19"/>
  <c r="G19" i="19"/>
  <c r="H19" i="19"/>
  <c r="C38" i="26"/>
  <c r="G38" i="26" s="1"/>
  <c r="H38" i="26" s="1"/>
  <c r="H23" i="2"/>
  <c r="C37" i="26"/>
  <c r="G13" i="2"/>
  <c r="H13" i="2"/>
  <c r="C39" i="26"/>
  <c r="F43" i="19"/>
  <c r="D37" i="26"/>
  <c r="F22" i="2"/>
  <c r="D74" i="26" s="1"/>
  <c r="C22" i="2"/>
  <c r="B74" i="26" s="1"/>
  <c r="B37" i="26"/>
  <c r="G9" i="20"/>
  <c r="G7" i="3"/>
  <c r="C43" i="19"/>
  <c r="E43" i="19"/>
  <c r="E82" i="2"/>
  <c r="C82" i="2"/>
  <c r="F83" i="2"/>
  <c r="F82" i="2"/>
  <c r="E83" i="2"/>
  <c r="C83" i="2"/>
  <c r="E22" i="2"/>
  <c r="E39" i="26" l="1"/>
  <c r="F39" i="26" s="1"/>
  <c r="G39" i="26"/>
  <c r="H39" i="26" s="1"/>
  <c r="E74" i="26"/>
  <c r="F74" i="26" s="1"/>
  <c r="E37" i="26"/>
  <c r="F37" i="26" s="1"/>
  <c r="G37" i="26"/>
  <c r="H37" i="26" s="1"/>
  <c r="H22" i="2"/>
  <c r="G22" i="2"/>
  <c r="B36" i="26"/>
  <c r="D36" i="26"/>
  <c r="C36" i="26"/>
  <c r="H98" i="2"/>
  <c r="G98" i="2"/>
  <c r="F99" i="2"/>
  <c r="G43" i="19"/>
  <c r="H43" i="19"/>
  <c r="H82" i="2"/>
  <c r="G82" i="2"/>
  <c r="H83" i="2"/>
  <c r="G83" i="2"/>
  <c r="E63" i="2"/>
  <c r="C74" i="26"/>
  <c r="G74" i="26" s="1"/>
  <c r="H74" i="26" s="1"/>
  <c r="C63" i="2"/>
  <c r="B75" i="26" s="1"/>
  <c r="D17" i="19"/>
  <c r="F63" i="2"/>
  <c r="D75" i="26" s="1"/>
  <c r="E36" i="26" l="1"/>
  <c r="F36" i="26" s="1"/>
  <c r="G36" i="26"/>
  <c r="H36" i="26" s="1"/>
  <c r="E75" i="26"/>
  <c r="F75" i="26" s="1"/>
  <c r="G99" i="2"/>
  <c r="H99" i="2"/>
  <c r="C75" i="26"/>
  <c r="G75" i="26" s="1"/>
  <c r="H75" i="26" s="1"/>
  <c r="H63" i="2"/>
  <c r="G63" i="2"/>
  <c r="E86" i="2"/>
  <c r="E74" i="2"/>
  <c r="C74" i="2"/>
  <c r="B76" i="26" s="1"/>
  <c r="C86" i="2"/>
  <c r="C92" i="2" s="1"/>
  <c r="F86" i="2"/>
  <c r="F74" i="2"/>
  <c r="D76" i="26" s="1"/>
  <c r="E76" i="26" l="1"/>
  <c r="F76" i="26" s="1"/>
  <c r="H74" i="2"/>
  <c r="G74" i="2"/>
  <c r="E92" i="2"/>
  <c r="G86" i="2"/>
  <c r="H86" i="2"/>
  <c r="E79" i="2"/>
  <c r="E80" i="2" s="1"/>
  <c r="C78" i="26" s="1"/>
  <c r="C76" i="26"/>
  <c r="G76" i="26" s="1"/>
  <c r="H76" i="26" s="1"/>
  <c r="C79" i="2"/>
  <c r="F92" i="2"/>
  <c r="F79" i="2"/>
  <c r="C17" i="19" l="1"/>
  <c r="C80" i="2"/>
  <c r="B78" i="26" s="1"/>
  <c r="H79" i="2"/>
  <c r="D77" i="26"/>
  <c r="F80" i="2"/>
  <c r="H80" i="2" s="1"/>
  <c r="G92" i="2"/>
  <c r="H92" i="2"/>
  <c r="G79" i="2"/>
  <c r="C77" i="26"/>
  <c r="B77" i="26"/>
  <c r="F17" i="19"/>
  <c r="E77" i="26" l="1"/>
  <c r="F77" i="26" s="1"/>
  <c r="G77" i="26"/>
  <c r="H77" i="26" s="1"/>
  <c r="D80" i="2"/>
  <c r="G80" i="2"/>
  <c r="D78" i="26"/>
  <c r="L14" i="27" l="1"/>
  <c r="N14" i="27"/>
  <c r="L17" i="27"/>
  <c r="N17" i="27" l="1"/>
</calcChain>
</file>

<file path=xl/sharedStrings.xml><?xml version="1.0" encoding="utf-8"?>
<sst xmlns="http://schemas.openxmlformats.org/spreadsheetml/2006/main" count="795" uniqueCount="432">
  <si>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</si>
  <si>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</si>
  <si>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</si>
  <si>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</si>
  <si>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</si>
  <si>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</si>
  <si>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</si>
  <si>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</si>
  <si>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</si>
  <si>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</si>
  <si>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</si>
  <si>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</si>
  <si>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</si>
  <si>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</si>
  <si>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</si>
  <si>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</si>
  <si>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</si>
  <si>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</si>
  <si>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</si>
  <si>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</si>
  <si>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</si>
  <si>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</si>
  <si>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</si>
  <si>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</si>
  <si>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</si>
  <si>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</si>
  <si>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</si>
  <si>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</si>
  <si>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</si>
  <si>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</si>
  <si>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</si>
  <si>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</si>
  <si>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</si>
  <si>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</si>
  <si>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</si>
  <si>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</si>
  <si>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</si>
  <si>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</si>
  <si>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</si>
  <si>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</si>
  <si>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</si>
  <si>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</si>
  <si>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</si>
  <si>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</si>
  <si>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</si>
  <si>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</si>
  <si>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</si>
  <si>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</si>
  <si>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</si>
  <si>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</si>
  <si>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</si>
  <si>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</si>
  <si>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</si>
  <si>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</si>
  <si>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</si>
  <si>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</si>
  <si>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</si>
  <si>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</si>
  <si>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</si>
  <si>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</si>
  <si>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</si>
  <si>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</si>
  <si>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</si>
  <si>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</si>
  <si>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</si>
  <si>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</si>
  <si>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</si>
  <si>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</si>
  <si>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</si>
  <si>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</si>
  <si>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</si>
  <si>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</si>
  <si>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</si>
  <si>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</si>
  <si>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</si>
  <si>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</si>
  <si>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</si>
  <si>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</si>
  <si>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</si>
  <si>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</si>
  <si>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</si>
  <si>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</si>
  <si>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</si>
  <si>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</si>
  <si>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</si>
  <si>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</si>
  <si>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</si>
  <si>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</si>
  <si>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</si>
  <si>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</si>
  <si>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__________________________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</si>
  <si>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</si>
  <si>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</si>
  <si>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</si>
  <si>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</si>
  <si>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</si>
  <si>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</si>
  <si>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</si>
  <si>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</si>
  <si>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</si>
  <si>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</si>
  <si>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</si>
  <si>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</si>
  <si>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</si>
  <si>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</si>
  <si>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</si>
  <si>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</si>
  <si>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</si>
  <si>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</si>
  <si>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</si>
  <si>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</si>
  <si>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</si>
  <si>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</si>
  <si>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</si>
  <si>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</si>
  <si>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</si>
  <si>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</si>
  <si>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</si>
  <si>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</si>
  <si>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</si>
  <si>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</si>
  <si>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</si>
  <si>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</si>
  <si>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</si>
  <si>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</si>
  <si>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</si>
  <si>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</si>
  <si>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</si>
  <si>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</si>
  <si>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</si>
  <si>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</si>
  <si>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</si>
  <si>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</si>
  <si>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</si>
  <si>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</si>
  <si>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</si>
  <si>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</si>
  <si>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</si>
  <si>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</si>
  <si>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</si>
  <si>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</si>
  <si>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</si>
  <si>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</si>
  <si>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</si>
  <si>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</si>
  <si>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</si>
  <si>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</si>
  <si>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</si>
  <si>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</si>
  <si>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</si>
  <si>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</si>
  <si>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</si>
  <si>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</si>
  <si>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</si>
  <si>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</si>
  <si>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</si>
  <si>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</si>
  <si>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</si>
  <si>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</si>
  <si>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</si>
  <si>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</si>
  <si>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</si>
  <si>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</si>
  <si>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Факт наростаючим підсумком
з початку року 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</si>
  <si>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</si>
  <si>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</si>
  <si>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</si>
  <si>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</si>
  <si>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</si>
  <si>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</si>
  <si>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</si>
  <si>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</si>
  <si>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</si>
  <si>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</si>
  <si>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</si>
  <si>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</si>
  <si>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</si>
  <si>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Директор КП</t>
  </si>
  <si>
    <t>1048/1</t>
  </si>
  <si>
    <t xml:space="preserve"> (посада)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</si>
  <si>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</si>
  <si>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</si>
  <si>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</si>
  <si>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</si>
  <si>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</si>
  <si>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</si>
  <si>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Середньомісячні витрати на оплату праці 
одного працівника (грн), усього,
у тому числі: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</si>
  <si>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</si>
  <si>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</si>
  <si>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</si>
  <si>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</si>
  <si>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Відхилення,
(%)</t>
  </si>
  <si>
    <t>відхилення (+,-),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</si>
  <si>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</si>
  <si>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</si>
  <si>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</si>
  <si>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</si>
  <si>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</si>
  <si>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</si>
  <si>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</si>
  <si>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</si>
  <si>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</si>
  <si>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</si>
  <si>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</si>
  <si>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</si>
  <si>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</si>
  <si>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</si>
  <si>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</si>
  <si>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</si>
  <si>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</si>
  <si>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</si>
  <si>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</si>
  <si>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Надходження коштів з  бюджету</t>
  </si>
  <si>
    <t xml:space="preserve">      2. Інформація про бізнес підприємства (код рядка 1000 фінансового плану)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</si>
  <si>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</si>
  <si>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</si>
  <si>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</si>
  <si>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Найменування видів діяльності</t>
  </si>
  <si>
    <t>Відхилення,  +/–</t>
  </si>
  <si>
    <t>Виконання, %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</si>
  <si>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</si>
  <si>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</si>
  <si>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</si>
  <si>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Матеріальні витрати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</si>
  <si>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</si>
  <si>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</si>
  <si>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інші  (штрафи, пені, неустойки) (розшифрувати)</t>
  </si>
  <si>
    <t>Аналіз виконання дохідної частини звіту про виконання показників фінансового плану за 2019 рік</t>
  </si>
  <si>
    <t>тис. грн</t>
  </si>
  <si>
    <t>Найменування показників</t>
  </si>
  <si>
    <t>Відхилення</t>
  </si>
  <si>
    <t>(+,-)</t>
  </si>
  <si>
    <t>%</t>
  </si>
  <si>
    <t>Усього доходів, у тому числі:</t>
  </si>
  <si>
    <t>Захоронення побутових відходів</t>
  </si>
  <si>
    <t>Продаж товару</t>
  </si>
  <si>
    <t>Вивезення твердих побутових відходів</t>
  </si>
  <si>
    <t>Благоустрій</t>
  </si>
  <si>
    <t>Інші види діяльності</t>
  </si>
  <si>
    <t>Комунальні послуги</t>
  </si>
  <si>
    <t>Технічний нагляд</t>
  </si>
  <si>
    <t>Передача майнових прав</t>
  </si>
  <si>
    <t>Робота сортувальної лінії</t>
  </si>
  <si>
    <r>
      <t xml:space="preserve">                  </t>
    </r>
    <r>
      <rPr>
        <b/>
        <sz val="14"/>
        <color rgb="FF000000"/>
        <rFont val="Times New Roman"/>
        <family val="1"/>
        <charset val="204"/>
      </rPr>
      <t>Аналіз витратної частини звіту про виконання показників фінансового плану за 2019 рік</t>
    </r>
  </si>
  <si>
    <t>Усього витрат, у тому числі:</t>
  </si>
  <si>
    <t>Адміністративні витрати</t>
  </si>
  <si>
    <t>Фінансові витрати</t>
  </si>
  <si>
    <t>Інші витрати</t>
  </si>
  <si>
    <t xml:space="preserve">                                    Динаміка фінансових показників</t>
  </si>
  <si>
    <t>Валовий прибуток</t>
  </si>
  <si>
    <t>прибуток</t>
  </si>
  <si>
    <t>Структура та динаміка платежів до бюджетів всіх рівнів</t>
  </si>
  <si>
    <t>та державних цільових фондів</t>
  </si>
  <si>
    <t>Усього:</t>
  </si>
  <si>
    <t>Податок на додану вартість (ПДВ)</t>
  </si>
  <si>
    <t>Податок на доходи фізичних осіб</t>
  </si>
  <si>
    <t>Військовий збір</t>
  </si>
  <si>
    <t xml:space="preserve">Єдиний внесок на загальнообов'язкове державне соціальне страхування     </t>
  </si>
  <si>
    <t>Податок на прибуток підприємств (18%)</t>
  </si>
  <si>
    <t xml:space="preserve">Земельний податок </t>
  </si>
  <si>
    <t>Екологічний податок</t>
  </si>
  <si>
    <t>інші податки, збори та платежі (екологічний податок)</t>
  </si>
  <si>
    <t>собівартість товару</t>
  </si>
  <si>
    <t>електричні вимірювання</t>
  </si>
  <si>
    <t>аварійно-рятувальне обслуговування полігону</t>
  </si>
  <si>
    <t xml:space="preserve">охорона полігону </t>
  </si>
  <si>
    <t>впровадження системи якості</t>
  </si>
  <si>
    <t>заправка картриджа</t>
  </si>
  <si>
    <t>підписка</t>
  </si>
  <si>
    <t>програмний супровід</t>
  </si>
  <si>
    <t>комунальні послуги</t>
  </si>
  <si>
    <t>питна вода</t>
  </si>
  <si>
    <t>інструменти</t>
  </si>
  <si>
    <t>Придбання (виготовлення) основних засобів:</t>
  </si>
  <si>
    <t>Придбання (виготовлення) інших необоротних матеріальних активів:</t>
  </si>
  <si>
    <t>Модернізація, модифікація (добудова, дообладнання, реконструкція) основних засобів:</t>
  </si>
  <si>
    <t xml:space="preserve"> </t>
  </si>
  <si>
    <t>утримання приміщення</t>
  </si>
  <si>
    <t>Вивезення великогабаритних побутових відходів</t>
  </si>
  <si>
    <t>Технічний нагляд (одержувачі бюджетних коштів)</t>
  </si>
  <si>
    <t xml:space="preserve">                                                                                                                                                 Таблиця 2</t>
  </si>
  <si>
    <t xml:space="preserve">                                                                                                                                                 Таблиця 3</t>
  </si>
  <si>
    <t>ПРО ВИКОНАННЯ ПОКАЗНИКІВ ФІНАНСОВОГО ПЛАНУ КУП "ЕКОВІН"</t>
  </si>
  <si>
    <t>Директор КУП</t>
  </si>
  <si>
    <t>Відхилення,
(+,-)</t>
  </si>
  <si>
    <t>________________________</t>
  </si>
  <si>
    <t>(тис. грн)</t>
  </si>
  <si>
    <t>комунальне унітарне підприємство "ЕкоВін"</t>
  </si>
  <si>
    <t>оренда основних засобів</t>
  </si>
  <si>
    <t>страхові послуги</t>
  </si>
  <si>
    <t>послуги GPS навігації</t>
  </si>
  <si>
    <t>діагностика техніки</t>
  </si>
  <si>
    <t>охорона адміністративного будинку</t>
  </si>
  <si>
    <t>канцелярські товари та матеріали</t>
  </si>
  <si>
    <t>амортизація основних засобів прийнятих в господарське відання</t>
  </si>
  <si>
    <t>екологічний податок</t>
  </si>
  <si>
    <t>послуги банків</t>
  </si>
  <si>
    <t>відсотки банку за залишками коштів на поточних рахунках</t>
  </si>
  <si>
    <t>Поповнення статутного капіталу підприємства</t>
  </si>
  <si>
    <t>прибирання контейнерних майданчиків</t>
  </si>
  <si>
    <t>РАЗОМ РЕАЛІЗАЦІЯ</t>
  </si>
  <si>
    <t>______________________</t>
  </si>
  <si>
    <t>Відрахування частини чистого прибутку (10%)</t>
  </si>
  <si>
    <t>пільгова пенсія за шкідливі умови праці</t>
  </si>
  <si>
    <t>інші доходи (розшифрувати)</t>
  </si>
  <si>
    <t>амортизація основних засобів безоплатно отриманих</t>
  </si>
  <si>
    <t>сміттєвоз</t>
  </si>
  <si>
    <t>у тому числі:</t>
  </si>
  <si>
    <t>Інші фінансові зобов'язання, усього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</si>
  <si>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</si>
  <si>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Короткострокові зобов'язання, усього</t>
  </si>
  <si>
    <t xml:space="preserve">Довгострокові зобов'язання, усього </t>
  </si>
  <si>
    <t>Зобов'язання</t>
  </si>
  <si>
    <t xml:space="preserve">      4. Інформація щодо отримання та повернення залучених коштів</t>
  </si>
  <si>
    <t>Забезпечення</t>
  </si>
  <si>
    <t>Дата видачі / погашення (графік)</t>
  </si>
  <si>
    <t>Процентна ставка</t>
  </si>
  <si>
    <t xml:space="preserve">Сума, валюта за договорами </t>
  </si>
  <si>
    <t xml:space="preserve">Вид кредитного продукту та цільове призначення </t>
  </si>
  <si>
    <t>Найменування  банку</t>
  </si>
  <si>
    <t xml:space="preserve">      3. Діючі фінансові зобов'язання підприємства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</si>
  <si>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</si>
  <si>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Продовження таблиці 6</t>
  </si>
  <si>
    <t>5. Витрати, пов'язані з використанням власних службових автомобілів (у складі адміністративних витрат, рядок 1031)</t>
  </si>
  <si>
    <t>Марка</t>
  </si>
  <si>
    <t>Рік придбання</t>
  </si>
  <si>
    <t>Мета використання</t>
  </si>
  <si>
    <t>Витрати, усього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</si>
  <si>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</si>
  <si>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</si>
  <si>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6. Витрати на оренду службових автомобілів (у складі адміністративних витрат, рядок 1032)</t>
  </si>
  <si>
    <t>Договір</t>
  </si>
  <si>
    <t>Дата
початку
оренди</t>
  </si>
  <si>
    <t>інші джерела (розшифрувати)</t>
  </si>
  <si>
    <t>-</t>
  </si>
  <si>
    <t>Фінансова компанія "Муніципальні платіжні системи"</t>
  </si>
  <si>
    <t>фінансовий лізинг по сміттєвозу</t>
  </si>
  <si>
    <t>26.03.20/25.03.25</t>
  </si>
  <si>
    <t>МКП "Вінницький фонд муніципальних інвестицій"</t>
  </si>
  <si>
    <t>позика на придбання гусеничного бульдозера</t>
  </si>
  <si>
    <t>14.05.19/13.05.24</t>
  </si>
  <si>
    <t>позика на придбання 2 шт. сміттєвозів</t>
  </si>
  <si>
    <t>30.09.19/29.09.24</t>
  </si>
  <si>
    <t>гусеничний бульдозер</t>
  </si>
  <si>
    <t xml:space="preserve"> 2 шт. сміттєвози</t>
  </si>
  <si>
    <t>фінансовий лізинг на придбання сміттєвоза</t>
  </si>
  <si>
    <t>Середня кількість працівників,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</si>
  <si>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</si>
  <si>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</si>
  <si>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>Структура та динаміка чисельності, середньомісячної заробітної плати одного працівника та витрат на оплату праці</t>
  </si>
  <si>
    <t xml:space="preserve">                                                                                                                                                 Таблиця 4</t>
  </si>
  <si>
    <t xml:space="preserve">                                                                                                                                                   Таблиця 5</t>
  </si>
  <si>
    <t>Петро ГРИНЕВИЧ</t>
  </si>
  <si>
    <t>дератизація</t>
  </si>
  <si>
    <t>миття автомобілів</t>
  </si>
  <si>
    <t>автомобілі</t>
  </si>
  <si>
    <t>Відхилення, 
(+,-)</t>
  </si>
  <si>
    <t>комп'ютерна техніка</t>
  </si>
  <si>
    <r>
      <t xml:space="preserve">Фінансові витрати </t>
    </r>
    <r>
      <rPr>
        <sz val="16"/>
        <color theme="1"/>
        <rFont val="Times New Roman"/>
        <family val="1"/>
        <charset val="204"/>
      </rPr>
      <t>(нараховані відсотки за користування позиковим капіталом)</t>
    </r>
  </si>
  <si>
    <t>ліцензія на зберігання пального</t>
  </si>
  <si>
    <t>транспортні послуги</t>
  </si>
  <si>
    <t>оперативно-технічне обслуговування електроустановки</t>
  </si>
  <si>
    <t>безоплатно отриманий сміттєвоз</t>
  </si>
  <si>
    <t>Технічний нагляд + Технічний нагляд одержувачі</t>
  </si>
  <si>
    <t>за І півріччя
2024 року</t>
  </si>
  <si>
    <t>Факт
за І півріччя
2023 року</t>
  </si>
  <si>
    <t>План
на І півріччя
2024 року</t>
  </si>
  <si>
    <t xml:space="preserve">Факт
за І півріччя
2024 року </t>
  </si>
  <si>
    <t>Факт
І півріччя 2024 року</t>
  </si>
  <si>
    <t xml:space="preserve">  </t>
  </si>
  <si>
    <t>позика на придбання сміттєвоза</t>
  </si>
  <si>
    <t>31.07.23/30.07.28</t>
  </si>
  <si>
    <t>13.03.24/13.03.27</t>
  </si>
  <si>
    <t>вантажні автомобілі (2 шт.)</t>
  </si>
  <si>
    <t>контейнера</t>
  </si>
  <si>
    <t>апарат високого тиску</t>
  </si>
  <si>
    <t>компресор</t>
  </si>
  <si>
    <t>трансформатор</t>
  </si>
  <si>
    <t>АЗС</t>
  </si>
  <si>
    <t>трактора</t>
  </si>
  <si>
    <t>трансформатора</t>
  </si>
  <si>
    <t>2 шт. вантажні автомобілі</t>
  </si>
  <si>
    <t>Факт I півріччя 2024 р.</t>
  </si>
  <si>
    <t>технічне обслуговування кулера</t>
  </si>
  <si>
    <t>фінансовий лізинг по 2 шт. вантажних автомобілів</t>
  </si>
  <si>
    <t>фінансовий лізинг на придбання 2 шт. вантажних автомобілів</t>
  </si>
  <si>
    <t>VІІ. Розподіл коштів, отриманих з  бюджету на поповнення статутного капіталу</t>
  </si>
  <si>
    <t>підписка технічного видання</t>
  </si>
  <si>
    <t>замір забруднюючих речовин</t>
  </si>
  <si>
    <t>відшкодування збитків за ДТП</t>
  </si>
  <si>
    <t>за І півріччя 2025 року</t>
  </si>
  <si>
    <t>Звітний І півріччя 2025 року</t>
  </si>
  <si>
    <t>за І півріччя
2025 року</t>
  </si>
  <si>
    <t>Факт
за І півріччя
2024 року</t>
  </si>
  <si>
    <t>План
на І півріччя
2025 року</t>
  </si>
  <si>
    <t xml:space="preserve">Факт
за І півріччя
2025 року </t>
  </si>
  <si>
    <r>
      <t xml:space="preserve">до звіту про виконання показників фінансового плану за І півріччя 2025 року
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</si>
  <si>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>План 
І півріччя 2025 року</t>
  </si>
  <si>
    <t>Факт
І півріччя 2025 року</t>
  </si>
  <si>
    <t>Заборгованість станом на 01.07.2025 року</t>
  </si>
  <si>
    <t>Заборгованість за кредитами станом на 01.01.2025 року</t>
  </si>
  <si>
    <t>Отримано залучених коштів 
за І півріччя 2025 року</t>
  </si>
  <si>
    <t>Повернено залучених коштів 
за І півріччя 2025 року</t>
  </si>
  <si>
    <t>План
на І півріччя 
2025 року</t>
  </si>
  <si>
    <t xml:space="preserve">Факт
за І півріччя 
2025 року </t>
  </si>
  <si>
    <t>План I півріччя 2025 р.</t>
  </si>
  <si>
    <t>Факт I півріччя 2025 р.</t>
  </si>
  <si>
    <t>Факт I півріччя 2025 р. до факту I півріччя 2024 р.</t>
  </si>
  <si>
    <t>Факт I півріччя 2025 р. до плану I півріччя 2025 р.</t>
  </si>
  <si>
    <t>бульдозера</t>
  </si>
  <si>
    <t>судовий збір</t>
  </si>
  <si>
    <t>інтернет</t>
  </si>
  <si>
    <t>підключення до електромережі</t>
  </si>
  <si>
    <t>послуги банків та білінгові платежі</t>
  </si>
  <si>
    <t>дохід від списаної техніки та запчастин (металобрухт)</t>
  </si>
  <si>
    <t>оприбуткування відремонтованих запчастин</t>
  </si>
  <si>
    <t>відшкодування нестачі</t>
  </si>
  <si>
    <t>нестача матеріальних цінностей</t>
  </si>
  <si>
    <t>списання основних засобів</t>
  </si>
  <si>
    <t>факт 
І кварталу 2024 року</t>
  </si>
  <si>
    <t>план
І кварталу 2025 року</t>
  </si>
  <si>
    <t>факт
І кварталу 2025 року</t>
  </si>
  <si>
    <t>модуль охорони</t>
  </si>
  <si>
    <t>автомобіль вакуумний</t>
  </si>
  <si>
    <t>комп'ютерної техніки</t>
  </si>
  <si>
    <t>дороги</t>
  </si>
  <si>
    <t>Інші джерела (розшифрувати)</t>
  </si>
  <si>
    <t>7. Джерела капітальних інвестицій у І півріччі 2025 року</t>
  </si>
  <si>
    <t>штрафна санкція (ПДВ)</t>
  </si>
  <si>
    <t>морські контейнера (4 шт.)</t>
  </si>
  <si>
    <t>контейнера ( 66 шт.)</t>
  </si>
  <si>
    <t>прибирання міста підрядними підприємствами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</si>
</sst>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_₴_-;\-* #,##0.00_₴_-;_-* &quot;-&quot;??_₴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#,##0;[Red]#,##0"/>
    <numFmt numFmtId="181" formatCode="#,##0_ ;\-#,##0\ "/>
  </numFmts>
  <fonts count="11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Arial Cyr"/>
      <charset val="204"/>
    </font>
    <font>
      <sz val="13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3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8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691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8" borderId="0" xfId="0" quotePrefix="1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9" fillId="28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right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 wrapText="1"/>
    </xf>
    <xf numFmtId="173" fontId="66" fillId="28" borderId="3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173" fontId="70" fillId="28" borderId="3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vertical="center"/>
    </xf>
    <xf numFmtId="0" fontId="70" fillId="28" borderId="0" xfId="0" applyFont="1" applyFill="1" applyAlignment="1">
      <alignment vertical="center"/>
    </xf>
    <xf numFmtId="0" fontId="70" fillId="28" borderId="3" xfId="0" applyNumberFormat="1" applyFont="1" applyFill="1" applyBorder="1" applyAlignment="1">
      <alignment horizontal="center" vertical="center"/>
    </xf>
    <xf numFmtId="0" fontId="70" fillId="28" borderId="0" xfId="0" applyFont="1" applyFill="1" applyAlignment="1">
      <alignment horizontal="center" vertical="center"/>
    </xf>
    <xf numFmtId="0" fontId="66" fillId="28" borderId="3" xfId="0" quotePrefix="1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vertical="center"/>
    </xf>
    <xf numFmtId="178" fontId="72" fillId="28" borderId="3" xfId="0" applyNumberFormat="1" applyFont="1" applyFill="1" applyBorder="1" applyAlignment="1">
      <alignment horizontal="center" vertical="center" wrapText="1"/>
    </xf>
    <xf numFmtId="0" fontId="75" fillId="28" borderId="3" xfId="0" applyFont="1" applyFill="1" applyBorder="1" applyAlignment="1">
      <alignment horizontal="center" vertical="center" wrapText="1"/>
    </xf>
    <xf numFmtId="0" fontId="74" fillId="28" borderId="3" xfId="0" applyFont="1" applyFill="1" applyBorder="1" applyAlignment="1">
      <alignment horizontal="center" vertical="center" wrapText="1"/>
    </xf>
    <xf numFmtId="0" fontId="75" fillId="28" borderId="3" xfId="0" quotePrefix="1" applyFont="1" applyFill="1" applyBorder="1" applyAlignment="1">
      <alignment horizontal="center" vertical="center"/>
    </xf>
    <xf numFmtId="0" fontId="78" fillId="22" borderId="3" xfId="0" applyFont="1" applyFill="1" applyBorder="1" applyAlignment="1">
      <alignment horizontal="left" vertical="center" wrapText="1"/>
    </xf>
    <xf numFmtId="0" fontId="78" fillId="22" borderId="3" xfId="0" applyFont="1" applyFill="1" applyBorder="1" applyAlignment="1">
      <alignment horizontal="center" vertical="center" wrapText="1"/>
    </xf>
    <xf numFmtId="178" fontId="78" fillId="28" borderId="3" xfId="0" applyNumberFormat="1" applyFont="1" applyFill="1" applyBorder="1" applyAlignment="1">
      <alignment horizontal="center" vertical="center" wrapText="1"/>
    </xf>
    <xf numFmtId="178" fontId="77" fillId="28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center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78" fontId="76" fillId="28" borderId="3" xfId="0" applyNumberFormat="1" applyFont="1" applyFill="1" applyBorder="1" applyAlignment="1">
      <alignment horizontal="center" vertical="center" wrapText="1"/>
    </xf>
    <xf numFmtId="0" fontId="78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8" fillId="28" borderId="3" xfId="0" applyFont="1" applyFill="1" applyBorder="1" applyAlignment="1">
      <alignment horizontal="left" vertical="center"/>
    </xf>
    <xf numFmtId="0" fontId="78" fillId="0" borderId="3" xfId="0" applyFont="1" applyBorder="1" applyAlignment="1">
      <alignment horizontal="left" vertical="center"/>
    </xf>
    <xf numFmtId="0" fontId="78" fillId="0" borderId="3" xfId="0" applyFont="1" applyBorder="1" applyAlignment="1">
      <alignment horizontal="left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3" fillId="0" borderId="3" xfId="0" applyFont="1" applyBorder="1" applyAlignment="1">
      <alignment horizontal="left" vertical="center" wrapText="1"/>
    </xf>
    <xf numFmtId="0" fontId="6" fillId="28" borderId="3" xfId="0" applyFont="1" applyFill="1" applyBorder="1" applyAlignment="1">
      <alignment horizontal="left" vertical="center"/>
    </xf>
    <xf numFmtId="0" fontId="73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3" fillId="0" borderId="3" xfId="0" applyFont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right" vertical="center"/>
    </xf>
    <xf numFmtId="0" fontId="80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5" fillId="0" borderId="14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vertical="center"/>
    </xf>
    <xf numFmtId="0" fontId="74" fillId="28" borderId="3" xfId="0" applyFont="1" applyFill="1" applyBorder="1" applyAlignment="1">
      <alignment horizontal="left" vertical="center" wrapText="1"/>
    </xf>
    <xf numFmtId="0" fontId="74" fillId="28" borderId="3" xfId="0" quotePrefix="1" applyFont="1" applyFill="1" applyBorder="1" applyAlignment="1">
      <alignment horizontal="center" vertical="center"/>
    </xf>
    <xf numFmtId="0" fontId="75" fillId="28" borderId="3" xfId="0" applyFont="1" applyFill="1" applyBorder="1" applyAlignment="1">
      <alignment horizontal="left" vertical="center" wrapText="1"/>
    </xf>
    <xf numFmtId="0" fontId="65" fillId="0" borderId="0" xfId="0" applyFont="1" applyFill="1" applyAlignment="1">
      <alignment vertical="center"/>
    </xf>
    <xf numFmtId="0" fontId="74" fillId="28" borderId="3" xfId="0" applyFont="1" applyFill="1" applyBorder="1" applyAlignment="1">
      <alignment vertical="center" wrapText="1"/>
    </xf>
    <xf numFmtId="0" fontId="74" fillId="28" borderId="0" xfId="0" applyFont="1" applyFill="1" applyBorder="1" applyAlignment="1">
      <alignment horizontal="left" vertical="center" wrapText="1"/>
    </xf>
    <xf numFmtId="0" fontId="74" fillId="28" borderId="0" xfId="0" quotePrefix="1" applyFont="1" applyFill="1" applyBorder="1" applyAlignment="1">
      <alignment horizontal="center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178" fontId="74" fillId="28" borderId="3" xfId="206" applyNumberFormat="1" applyFont="1" applyFill="1" applyBorder="1" applyAlignment="1">
      <alignment horizontal="right" vertical="center" wrapText="1"/>
    </xf>
    <xf numFmtId="178" fontId="75" fillId="28" borderId="3" xfId="206" applyNumberFormat="1" applyFont="1" applyFill="1" applyBorder="1" applyAlignment="1">
      <alignment horizontal="right" vertical="center" wrapText="1"/>
    </xf>
    <xf numFmtId="0" fontId="65" fillId="0" borderId="0" xfId="245" applyFont="1" applyFill="1" applyBorder="1" applyAlignment="1">
      <alignment vertical="center"/>
    </xf>
    <xf numFmtId="0" fontId="65" fillId="0" borderId="0" xfId="245" applyFont="1" applyFill="1" applyBorder="1" applyAlignment="1">
      <alignment horizontal="center" vertical="center"/>
    </xf>
    <xf numFmtId="0" fontId="80" fillId="0" borderId="0" xfId="245" applyFont="1" applyFill="1" applyBorder="1" applyAlignment="1">
      <alignment horizontal="right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80" fillId="28" borderId="3" xfId="245" applyFont="1" applyFill="1" applyBorder="1" applyAlignment="1">
      <alignment horizontal="left" vertical="center" wrapText="1"/>
    </xf>
    <xf numFmtId="0" fontId="80" fillId="28" borderId="3" xfId="0" applyFont="1" applyFill="1" applyBorder="1" applyAlignment="1">
      <alignment horizontal="center" vertical="center"/>
    </xf>
    <xf numFmtId="173" fontId="80" fillId="28" borderId="3" xfId="0" applyNumberFormat="1" applyFont="1" applyFill="1" applyBorder="1" applyAlignment="1">
      <alignment horizontal="center" vertical="center" wrapText="1"/>
    </xf>
    <xf numFmtId="169" fontId="80" fillId="28" borderId="3" xfId="206" applyNumberFormat="1" applyFont="1" applyFill="1" applyBorder="1" applyAlignment="1">
      <alignment horizontal="right" vertical="center" wrapText="1"/>
    </xf>
    <xf numFmtId="0" fontId="65" fillId="28" borderId="3" xfId="245" applyFont="1" applyFill="1" applyBorder="1" applyAlignment="1">
      <alignment horizontal="left" vertical="center" wrapText="1"/>
    </xf>
    <xf numFmtId="0" fontId="65" fillId="28" borderId="3" xfId="0" applyFont="1" applyFill="1" applyBorder="1" applyAlignment="1">
      <alignment horizontal="center" vertical="center"/>
    </xf>
    <xf numFmtId="173" fontId="65" fillId="28" borderId="3" xfId="0" applyNumberFormat="1" applyFont="1" applyFill="1" applyBorder="1" applyAlignment="1">
      <alignment horizontal="center" vertical="center" wrapText="1"/>
    </xf>
    <xf numFmtId="16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Font="1" applyFill="1" applyBorder="1" applyAlignment="1">
      <alignment horizontal="left" vertical="center" wrapText="1"/>
    </xf>
    <xf numFmtId="0" fontId="80" fillId="28" borderId="3" xfId="245" applyFont="1" applyFill="1" applyBorder="1" applyAlignment="1">
      <alignment horizontal="center" vertical="center"/>
    </xf>
    <xf numFmtId="0" fontId="65" fillId="28" borderId="3" xfId="245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horizontal="left" vertical="center" wrapText="1"/>
    </xf>
    <xf numFmtId="0" fontId="65" fillId="28" borderId="0" xfId="245" applyFont="1" applyFill="1" applyBorder="1" applyAlignment="1">
      <alignment horizontal="center" vertical="center"/>
    </xf>
    <xf numFmtId="0" fontId="80" fillId="0" borderId="0" xfId="245" applyFont="1" applyFill="1" applyBorder="1" applyAlignment="1">
      <alignment vertical="center"/>
    </xf>
    <xf numFmtId="0" fontId="65" fillId="28" borderId="0" xfId="245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 wrapText="1"/>
    </xf>
    <xf numFmtId="0" fontId="65" fillId="22" borderId="14" xfId="0" applyFont="1" applyFill="1" applyBorder="1" applyAlignment="1">
      <alignment horizontal="center" vertical="center"/>
    </xf>
    <xf numFmtId="0" fontId="65" fillId="22" borderId="14" xfId="0" applyFont="1" applyFill="1" applyBorder="1" applyAlignment="1">
      <alignment horizontal="center" vertical="center" wrapText="1"/>
    </xf>
    <xf numFmtId="0" fontId="65" fillId="22" borderId="14" xfId="0" applyFont="1" applyFill="1" applyBorder="1" applyAlignment="1">
      <alignment horizontal="center" vertical="center" wrapText="1" shrinkToFit="1"/>
    </xf>
    <xf numFmtId="0" fontId="65" fillId="22" borderId="3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 wrapText="1"/>
    </xf>
    <xf numFmtId="0" fontId="80" fillId="22" borderId="3" xfId="0" applyFont="1" applyFill="1" applyBorder="1" applyAlignment="1">
      <alignment horizontal="left" vertical="center" wrapText="1"/>
    </xf>
    <xf numFmtId="0" fontId="80" fillId="22" borderId="3" xfId="0" applyFont="1" applyFill="1" applyBorder="1" applyAlignment="1">
      <alignment horizontal="center" vertical="center" wrapText="1"/>
    </xf>
    <xf numFmtId="179" fontId="80" fillId="28" borderId="3" xfId="0" applyNumberFormat="1" applyFont="1" applyFill="1" applyBorder="1" applyAlignment="1">
      <alignment horizontal="center" vertical="center" wrapText="1"/>
    </xf>
    <xf numFmtId="179" fontId="65" fillId="28" borderId="3" xfId="0" applyNumberFormat="1" applyFont="1" applyFill="1" applyBorder="1" applyAlignment="1">
      <alignment horizontal="center" vertical="center" wrapText="1"/>
    </xf>
    <xf numFmtId="0" fontId="65" fillId="22" borderId="3" xfId="0" applyFont="1" applyFill="1" applyBorder="1" applyAlignment="1">
      <alignment horizontal="left" vertical="center"/>
    </xf>
    <xf numFmtId="0" fontId="65" fillId="0" borderId="3" xfId="0" applyFont="1" applyBorder="1" applyAlignment="1">
      <alignment horizontal="left" vertical="center"/>
    </xf>
    <xf numFmtId="0" fontId="65" fillId="22" borderId="3" xfId="0" quotePrefix="1" applyFont="1" applyFill="1" applyBorder="1" applyAlignment="1">
      <alignment horizontal="center" vertical="center"/>
    </xf>
    <xf numFmtId="0" fontId="83" fillId="0" borderId="3" xfId="0" applyFont="1" applyBorder="1" applyAlignment="1">
      <alignment horizontal="left" vertical="center" wrapText="1"/>
    </xf>
    <xf numFmtId="0" fontId="83" fillId="22" borderId="3" xfId="0" quotePrefix="1" applyFont="1" applyFill="1" applyBorder="1" applyAlignment="1">
      <alignment horizontal="center" vertical="center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center" vertical="center" wrapText="1"/>
    </xf>
    <xf numFmtId="170" fontId="65" fillId="22" borderId="0" xfId="0" applyNumberFormat="1" applyFont="1" applyFill="1" applyBorder="1" applyAlignment="1">
      <alignment horizontal="right"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0" fontId="87" fillId="0" borderId="0" xfId="0" applyFont="1"/>
    <xf numFmtId="0" fontId="65" fillId="0" borderId="3" xfId="0" applyFont="1" applyFill="1" applyBorder="1" applyAlignment="1">
      <alignment horizontal="center" vertical="center"/>
    </xf>
    <xf numFmtId="0" fontId="80" fillId="28" borderId="3" xfId="0" applyFont="1" applyFill="1" applyBorder="1" applyAlignment="1">
      <alignment horizontal="left" vertical="center" wrapText="1"/>
    </xf>
    <xf numFmtId="0" fontId="65" fillId="28" borderId="3" xfId="0" quotePrefix="1" applyNumberFormat="1" applyFont="1" applyFill="1" applyBorder="1" applyAlignment="1">
      <alignment horizontal="center" vertical="center"/>
    </xf>
    <xf numFmtId="179" fontId="80" fillId="28" borderId="3" xfId="206" applyNumberFormat="1" applyFont="1" applyFill="1" applyBorder="1" applyAlignment="1">
      <alignment horizontal="right" vertical="center" wrapText="1"/>
    </xf>
    <xf numFmtId="17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NumberFormat="1" applyFont="1" applyFill="1" applyBorder="1" applyAlignment="1">
      <alignment horizontal="center" vertical="center"/>
    </xf>
    <xf numFmtId="0" fontId="90" fillId="28" borderId="0" xfId="0" applyFont="1" applyFill="1" applyBorder="1" applyAlignment="1">
      <alignment horizontal="left" vertical="center" wrapText="1"/>
    </xf>
    <xf numFmtId="0" fontId="90" fillId="28" borderId="0" xfId="0" applyNumberFormat="1" applyFont="1" applyFill="1" applyBorder="1" applyAlignment="1">
      <alignment horizontal="center" vertical="center"/>
    </xf>
    <xf numFmtId="173" fontId="90" fillId="28" borderId="0" xfId="0" applyNumberFormat="1" applyFont="1" applyFill="1" applyBorder="1" applyAlignment="1">
      <alignment horizontal="center" vertical="center" wrapText="1"/>
    </xf>
    <xf numFmtId="169" fontId="90" fillId="28" borderId="0" xfId="206" applyNumberFormat="1" applyFont="1" applyFill="1" applyBorder="1" applyAlignment="1">
      <alignment horizontal="right" vertical="center" wrapText="1"/>
    </xf>
    <xf numFmtId="0" fontId="87" fillId="28" borderId="0" xfId="0" applyFont="1" applyFill="1"/>
    <xf numFmtId="0" fontId="84" fillId="22" borderId="14" xfId="0" applyFont="1" applyFill="1" applyBorder="1" applyAlignment="1">
      <alignment horizontal="center" vertical="center"/>
    </xf>
    <xf numFmtId="0" fontId="84" fillId="22" borderId="14" xfId="0" applyFont="1" applyFill="1" applyBorder="1" applyAlignment="1">
      <alignment horizontal="center" vertical="center" wrapText="1"/>
    </xf>
    <xf numFmtId="0" fontId="84" fillId="22" borderId="14" xfId="0" applyFont="1" applyFill="1" applyBorder="1" applyAlignment="1">
      <alignment horizontal="center" vertical="center" wrapText="1" shrinkToFit="1"/>
    </xf>
    <xf numFmtId="0" fontId="84" fillId="22" borderId="3" xfId="0" applyFont="1" applyFill="1" applyBorder="1" applyAlignment="1">
      <alignment horizontal="center" vertical="center"/>
    </xf>
    <xf numFmtId="0" fontId="84" fillId="22" borderId="3" xfId="0" applyFont="1" applyFill="1" applyBorder="1" applyAlignment="1">
      <alignment horizontal="center" vertical="center" wrapText="1"/>
    </xf>
    <xf numFmtId="0" fontId="91" fillId="22" borderId="3" xfId="0" applyFont="1" applyFill="1" applyBorder="1" applyAlignment="1">
      <alignment horizontal="left" vertical="center" wrapText="1"/>
    </xf>
    <xf numFmtId="179" fontId="84" fillId="28" borderId="3" xfId="0" applyNumberFormat="1" applyFont="1" applyFill="1" applyBorder="1" applyAlignment="1">
      <alignment horizontal="center" vertical="center" wrapText="1"/>
    </xf>
    <xf numFmtId="179" fontId="92" fillId="28" borderId="3" xfId="0" applyNumberFormat="1" applyFont="1" applyFill="1" applyBorder="1" applyAlignment="1">
      <alignment horizontal="center" vertical="center" wrapText="1"/>
    </xf>
    <xf numFmtId="0" fontId="84" fillId="22" borderId="3" xfId="0" applyFont="1" applyFill="1" applyBorder="1" applyAlignment="1">
      <alignment horizontal="left" vertical="center"/>
    </xf>
    <xf numFmtId="0" fontId="92" fillId="0" borderId="3" xfId="0" applyFont="1" applyBorder="1" applyAlignment="1">
      <alignment horizontal="left" vertical="center" wrapText="1"/>
    </xf>
    <xf numFmtId="0" fontId="92" fillId="22" borderId="3" xfId="0" quotePrefix="1" applyFont="1" applyFill="1" applyBorder="1" applyAlignment="1">
      <alignment horizontal="center" vertical="center"/>
    </xf>
    <xf numFmtId="0" fontId="74" fillId="28" borderId="3" xfId="0" applyFont="1" applyFill="1" applyBorder="1" applyAlignment="1">
      <alignment horizontal="left" vertical="center" wrapText="1"/>
    </xf>
    <xf numFmtId="0" fontId="74" fillId="28" borderId="3" xfId="0" applyFont="1" applyFill="1" applyBorder="1" applyAlignment="1">
      <alignment horizontal="left" vertical="center" wrapText="1"/>
    </xf>
    <xf numFmtId="0" fontId="88" fillId="22" borderId="3" xfId="0" applyFont="1" applyFill="1" applyBorder="1" applyAlignment="1">
      <alignment horizontal="left" vertical="center" wrapText="1"/>
    </xf>
    <xf numFmtId="0" fontId="88" fillId="22" borderId="3" xfId="0" applyFont="1" applyFill="1" applyBorder="1" applyAlignment="1">
      <alignment horizontal="center" vertical="center" wrapText="1"/>
    </xf>
    <xf numFmtId="0" fontId="88" fillId="0" borderId="3" xfId="0" applyFont="1" applyBorder="1" applyAlignment="1">
      <alignment horizontal="left" vertical="center" wrapText="1"/>
    </xf>
    <xf numFmtId="0" fontId="88" fillId="22" borderId="3" xfId="0" quotePrefix="1" applyFont="1" applyFill="1" applyBorder="1" applyAlignment="1">
      <alignment horizontal="center" vertical="center"/>
    </xf>
    <xf numFmtId="0" fontId="95" fillId="28" borderId="19" xfId="0" applyFont="1" applyFill="1" applyBorder="1" applyAlignment="1">
      <alignment wrapText="1"/>
    </xf>
    <xf numFmtId="177" fontId="95" fillId="28" borderId="19" xfId="0" applyNumberFormat="1" applyFont="1" applyFill="1" applyBorder="1" applyAlignment="1">
      <alignment horizontal="center" wrapText="1"/>
    </xf>
    <xf numFmtId="1" fontId="95" fillId="28" borderId="19" xfId="0" applyNumberFormat="1" applyFont="1" applyFill="1" applyBorder="1" applyAlignment="1">
      <alignment horizontal="center" wrapText="1"/>
    </xf>
    <xf numFmtId="169" fontId="95" fillId="28" borderId="19" xfId="0" applyNumberFormat="1" applyFont="1" applyFill="1" applyBorder="1" applyAlignment="1">
      <alignment horizontal="center" wrapText="1"/>
    </xf>
    <xf numFmtId="0" fontId="94" fillId="28" borderId="3" xfId="0" applyFont="1" applyFill="1" applyBorder="1" applyAlignment="1">
      <alignment wrapText="1"/>
    </xf>
    <xf numFmtId="1" fontId="94" fillId="28" borderId="19" xfId="0" applyNumberFormat="1" applyFont="1" applyFill="1" applyBorder="1" applyAlignment="1">
      <alignment horizontal="center" wrapText="1"/>
    </xf>
    <xf numFmtId="169" fontId="94" fillId="28" borderId="19" xfId="0" applyNumberFormat="1" applyFont="1" applyFill="1" applyBorder="1" applyAlignment="1">
      <alignment horizontal="center" wrapText="1"/>
    </xf>
    <xf numFmtId="0" fontId="95" fillId="28" borderId="3" xfId="0" applyFont="1" applyFill="1" applyBorder="1" applyAlignment="1">
      <alignment wrapText="1"/>
    </xf>
    <xf numFmtId="0" fontId="94" fillId="28" borderId="0" xfId="0" applyFont="1" applyFill="1"/>
    <xf numFmtId="0" fontId="97" fillId="28" borderId="0" xfId="0" applyFont="1" applyFill="1"/>
    <xf numFmtId="0" fontId="93" fillId="28" borderId="0" xfId="0" applyFont="1" applyFill="1"/>
    <xf numFmtId="0" fontId="98" fillId="28" borderId="0" xfId="0" applyFont="1" applyFill="1"/>
    <xf numFmtId="0" fontId="97" fillId="28" borderId="0" xfId="0" applyFont="1" applyFill="1" applyAlignment="1">
      <alignment horizontal="right"/>
    </xf>
    <xf numFmtId="177" fontId="95" fillId="28" borderId="3" xfId="0" applyNumberFormat="1" applyFont="1" applyFill="1" applyBorder="1" applyAlignment="1">
      <alignment horizontal="center" wrapText="1"/>
    </xf>
    <xf numFmtId="177" fontId="94" fillId="28" borderId="3" xfId="0" quotePrefix="1" applyNumberFormat="1" applyFont="1" applyFill="1" applyBorder="1" applyAlignment="1">
      <alignment horizontal="center" wrapText="1"/>
    </xf>
    <xf numFmtId="177" fontId="74" fillId="28" borderId="3" xfId="0" applyNumberFormat="1" applyFont="1" applyFill="1" applyBorder="1" applyAlignment="1">
      <alignment vertical="center" wrapText="1"/>
    </xf>
    <xf numFmtId="0" fontId="6" fillId="28" borderId="15" xfId="0" applyFont="1" applyFill="1" applyBorder="1" applyAlignment="1">
      <alignment vertical="center"/>
    </xf>
    <xf numFmtId="177" fontId="6" fillId="28" borderId="3" xfId="0" applyNumberFormat="1" applyFont="1" applyFill="1" applyBorder="1" applyAlignment="1">
      <alignment horizontal="center" vertical="center" wrapText="1"/>
    </xf>
    <xf numFmtId="0" fontId="6" fillId="28" borderId="22" xfId="0" applyFont="1" applyFill="1" applyBorder="1" applyAlignment="1">
      <alignment vertical="center"/>
    </xf>
    <xf numFmtId="0" fontId="6" fillId="28" borderId="3" xfId="0" applyFont="1" applyFill="1" applyBorder="1" applyAlignment="1">
      <alignment vertical="center" wrapText="1"/>
    </xf>
    <xf numFmtId="0" fontId="6" fillId="28" borderId="3" xfId="0" applyFont="1" applyFill="1" applyBorder="1" applyAlignment="1">
      <alignment vertical="center"/>
    </xf>
    <xf numFmtId="0" fontId="6" fillId="28" borderId="3" xfId="0" applyFont="1" applyFill="1" applyBorder="1" applyAlignment="1">
      <alignment horizontal="left" vertical="center" wrapText="1"/>
    </xf>
    <xf numFmtId="177" fontId="78" fillId="28" borderId="3" xfId="0" applyNumberFormat="1" applyFont="1" applyFill="1" applyBorder="1" applyAlignment="1">
      <alignment horizontal="center" vertical="center" wrapText="1"/>
    </xf>
    <xf numFmtId="3" fontId="99" fillId="28" borderId="3" xfId="0" applyNumberFormat="1" applyFont="1" applyFill="1" applyBorder="1" applyAlignment="1">
      <alignment horizontal="center" vertical="center" wrapText="1" shrinkToFit="1"/>
    </xf>
    <xf numFmtId="1" fontId="6" fillId="22" borderId="3" xfId="0" applyNumberFormat="1" applyFont="1" applyFill="1" applyBorder="1" applyAlignment="1">
      <alignment horizontal="right" vertical="center" wrapText="1"/>
    </xf>
    <xf numFmtId="177" fontId="80" fillId="22" borderId="3" xfId="0" applyNumberFormat="1" applyFont="1" applyFill="1" applyBorder="1" applyAlignment="1">
      <alignment horizontal="right" vertical="center" wrapText="1"/>
    </xf>
    <xf numFmtId="0" fontId="88" fillId="22" borderId="3" xfId="0" applyFont="1" applyFill="1" applyBorder="1" applyAlignment="1">
      <alignment horizontal="right" vertical="center" wrapText="1"/>
    </xf>
    <xf numFmtId="179" fontId="88" fillId="28" borderId="3" xfId="0" applyNumberFormat="1" applyFont="1" applyFill="1" applyBorder="1" applyAlignment="1">
      <alignment horizontal="right" vertical="center" wrapText="1"/>
    </xf>
    <xf numFmtId="0" fontId="65" fillId="22" borderId="3" xfId="0" applyFont="1" applyFill="1" applyBorder="1" applyAlignment="1">
      <alignment horizontal="right" vertical="center" wrapText="1"/>
    </xf>
    <xf numFmtId="179" fontId="65" fillId="28" borderId="3" xfId="0" applyNumberFormat="1" applyFont="1" applyFill="1" applyBorder="1" applyAlignment="1">
      <alignment horizontal="right" vertical="center" wrapText="1"/>
    </xf>
    <xf numFmtId="0" fontId="65" fillId="22" borderId="3" xfId="0" quotePrefix="1" applyFont="1" applyFill="1" applyBorder="1" applyAlignment="1">
      <alignment horizontal="right" vertical="center"/>
    </xf>
    <xf numFmtId="1" fontId="65" fillId="28" borderId="3" xfId="0" applyNumberFormat="1" applyFont="1" applyFill="1" applyBorder="1" applyAlignment="1">
      <alignment horizontal="right" vertical="center" wrapText="1"/>
    </xf>
    <xf numFmtId="0" fontId="88" fillId="22" borderId="3" xfId="0" quotePrefix="1" applyFont="1" applyFill="1" applyBorder="1" applyAlignment="1">
      <alignment horizontal="right" vertical="center"/>
    </xf>
    <xf numFmtId="1" fontId="88" fillId="28" borderId="3" xfId="0" applyNumberFormat="1" applyFont="1" applyFill="1" applyBorder="1" applyAlignment="1">
      <alignment horizontal="right" vertical="center" wrapText="1"/>
    </xf>
    <xf numFmtId="0" fontId="83" fillId="22" borderId="3" xfId="0" quotePrefix="1" applyFont="1" applyFill="1" applyBorder="1" applyAlignment="1">
      <alignment horizontal="right" vertical="center"/>
    </xf>
    <xf numFmtId="1" fontId="83" fillId="28" borderId="3" xfId="0" applyNumberFormat="1" applyFont="1" applyFill="1" applyBorder="1" applyAlignment="1">
      <alignment horizontal="right" vertical="center" wrapText="1"/>
    </xf>
    <xf numFmtId="1" fontId="80" fillId="28" borderId="3" xfId="0" applyNumberFormat="1" applyFont="1" applyFill="1" applyBorder="1" applyAlignment="1">
      <alignment horizontal="right" vertical="center" wrapText="1"/>
    </xf>
    <xf numFmtId="177" fontId="94" fillId="28" borderId="3" xfId="0" applyNumberFormat="1" applyFont="1" applyFill="1" applyBorder="1" applyAlignment="1">
      <alignment horizontal="center" wrapText="1"/>
    </xf>
    <xf numFmtId="1" fontId="6" fillId="28" borderId="3" xfId="0" applyNumberFormat="1" applyFont="1" applyFill="1" applyBorder="1" applyAlignment="1">
      <alignment horizontal="right" vertical="center" wrapText="1"/>
    </xf>
    <xf numFmtId="177" fontId="78" fillId="28" borderId="3" xfId="0" applyNumberFormat="1" applyFont="1" applyFill="1" applyBorder="1" applyAlignment="1">
      <alignment horizontal="right" vertical="center" wrapText="1"/>
    </xf>
    <xf numFmtId="177" fontId="6" fillId="22" borderId="3" xfId="0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vertical="center"/>
    </xf>
    <xf numFmtId="177" fontId="74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horizontal="center" vertical="center" wrapText="1"/>
    </xf>
    <xf numFmtId="0" fontId="81" fillId="28" borderId="0" xfId="0" applyFont="1" applyFill="1" applyBorder="1" applyAlignment="1">
      <alignment horizontal="center" wrapText="1"/>
    </xf>
    <xf numFmtId="0" fontId="75" fillId="28" borderId="0" xfId="0" quotePrefix="1" applyFont="1" applyFill="1" applyBorder="1" applyAlignment="1">
      <alignment horizontal="center"/>
    </xf>
    <xf numFmtId="170" fontId="75" fillId="28" borderId="0" xfId="0" quotePrefix="1" applyNumberFormat="1" applyFont="1" applyFill="1" applyBorder="1" applyAlignment="1">
      <alignment wrapText="1"/>
    </xf>
    <xf numFmtId="0" fontId="75" fillId="28" borderId="0" xfId="0" applyFont="1" applyFill="1" applyBorder="1" applyAlignment="1"/>
    <xf numFmtId="0" fontId="75" fillId="0" borderId="0" xfId="0" applyFont="1" applyFill="1" applyBorder="1" applyAlignment="1"/>
    <xf numFmtId="0" fontId="65" fillId="28" borderId="0" xfId="0" applyFont="1" applyFill="1" applyBorder="1" applyAlignment="1">
      <alignment horizontal="center" vertical="top"/>
    </xf>
    <xf numFmtId="0" fontId="65" fillId="28" borderId="0" xfId="0" applyFont="1" applyFill="1" applyBorder="1" applyAlignment="1">
      <alignment vertical="top"/>
    </xf>
    <xf numFmtId="0" fontId="65" fillId="28" borderId="0" xfId="0" applyFont="1" applyFill="1" applyAlignment="1">
      <alignment vertical="top"/>
    </xf>
    <xf numFmtId="0" fontId="65" fillId="0" borderId="0" xfId="0" applyFont="1" applyFill="1" applyAlignment="1">
      <alignment vertical="top"/>
    </xf>
    <xf numFmtId="0" fontId="84" fillId="28" borderId="0" xfId="0" applyFont="1" applyFill="1" applyBorder="1" applyAlignment="1">
      <alignment horizontal="center" vertical="top"/>
    </xf>
    <xf numFmtId="0" fontId="84" fillId="28" borderId="0" xfId="0" applyFont="1" applyFill="1" applyBorder="1" applyAlignment="1">
      <alignment vertical="top"/>
    </xf>
    <xf numFmtId="0" fontId="84" fillId="0" borderId="0" xfId="0" applyFont="1" applyFill="1" applyAlignment="1">
      <alignment vertical="top"/>
    </xf>
    <xf numFmtId="0" fontId="6" fillId="28" borderId="0" xfId="0" applyFont="1" applyFill="1" applyBorder="1" applyAlignment="1">
      <alignment vertical="center"/>
    </xf>
    <xf numFmtId="0" fontId="78" fillId="22" borderId="0" xfId="0" quotePrefix="1" applyFont="1" applyFill="1" applyBorder="1" applyAlignment="1">
      <alignment horizontal="center" vertical="center"/>
    </xf>
    <xf numFmtId="177" fontId="6" fillId="28" borderId="0" xfId="0" applyNumberFormat="1" applyFont="1" applyFill="1" applyBorder="1" applyAlignment="1">
      <alignment horizontal="center" vertical="center" wrapText="1"/>
    </xf>
    <xf numFmtId="1" fontId="6" fillId="22" borderId="0" xfId="0" applyNumberFormat="1" applyFont="1" applyFill="1" applyBorder="1" applyAlignment="1">
      <alignment horizontal="center" vertical="center" wrapText="1"/>
    </xf>
    <xf numFmtId="177" fontId="6" fillId="22" borderId="0" xfId="0" applyNumberFormat="1" applyFont="1" applyFill="1" applyBorder="1" applyAlignment="1">
      <alignment horizontal="right" vertical="center" wrapText="1"/>
    </xf>
    <xf numFmtId="0" fontId="70" fillId="28" borderId="0" xfId="0" applyFont="1" applyFill="1" applyBorder="1" applyAlignment="1"/>
    <xf numFmtId="0" fontId="5" fillId="0" borderId="0" xfId="0" applyFont="1" applyFill="1" applyBorder="1" applyAlignment="1"/>
    <xf numFmtId="0" fontId="101" fillId="28" borderId="0" xfId="0" applyFont="1" applyFill="1" applyBorder="1" applyAlignment="1">
      <alignment horizontal="center" wrapText="1"/>
    </xf>
    <xf numFmtId="0" fontId="101" fillId="28" borderId="0" xfId="0" quotePrefix="1" applyFont="1" applyFill="1" applyBorder="1" applyAlignment="1">
      <alignment horizontal="center"/>
    </xf>
    <xf numFmtId="170" fontId="101" fillId="28" borderId="0" xfId="0" applyNumberFormat="1" applyFont="1" applyFill="1" applyBorder="1" applyAlignment="1">
      <alignment wrapText="1"/>
    </xf>
    <xf numFmtId="0" fontId="101" fillId="0" borderId="0" xfId="0" applyFont="1" applyFill="1" applyBorder="1" applyAlignment="1"/>
    <xf numFmtId="0" fontId="5" fillId="28" borderId="0" xfId="0" applyFont="1" applyFill="1" applyBorder="1" applyAlignment="1">
      <alignment horizontal="center" vertical="top"/>
    </xf>
    <xf numFmtId="0" fontId="5" fillId="28" borderId="0" xfId="0" applyFont="1" applyFill="1" applyBorder="1" applyAlignment="1">
      <alignment vertical="top"/>
    </xf>
    <xf numFmtId="0" fontId="5" fillId="28" borderId="0" xfId="0" applyFont="1" applyFill="1" applyAlignment="1">
      <alignment vertical="top"/>
    </xf>
    <xf numFmtId="0" fontId="100" fillId="28" borderId="0" xfId="0" applyFont="1" applyFill="1" applyBorder="1" applyAlignment="1">
      <alignment horizontal="center" vertical="top"/>
    </xf>
    <xf numFmtId="0" fontId="100" fillId="28" borderId="0" xfId="0" applyFont="1" applyFill="1" applyBorder="1" applyAlignment="1">
      <alignment vertical="top"/>
    </xf>
    <xf numFmtId="0" fontId="100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2" borderId="14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 wrapText="1"/>
    </xf>
    <xf numFmtId="0" fontId="6" fillId="22" borderId="14" xfId="0" applyFont="1" applyFill="1" applyBorder="1" applyAlignment="1">
      <alignment horizontal="center" vertical="center" wrapText="1" shrinkToFit="1"/>
    </xf>
    <xf numFmtId="0" fontId="6" fillId="22" borderId="3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vertical="center"/>
    </xf>
    <xf numFmtId="177" fontId="91" fillId="28" borderId="3" xfId="0" applyNumberFormat="1" applyFont="1" applyFill="1" applyBorder="1" applyAlignment="1">
      <alignment horizontal="right" vertical="center"/>
    </xf>
    <xf numFmtId="0" fontId="91" fillId="28" borderId="3" xfId="0" applyFont="1" applyFill="1" applyBorder="1" applyAlignment="1">
      <alignment vertical="center" wrapText="1"/>
    </xf>
    <xf numFmtId="0" fontId="91" fillId="28" borderId="3" xfId="0" applyFont="1" applyFill="1" applyBorder="1" applyAlignment="1">
      <alignment horizontal="center" vertical="center" wrapText="1"/>
    </xf>
    <xf numFmtId="170" fontId="6" fillId="22" borderId="3" xfId="0" applyNumberFormat="1" applyFont="1" applyFill="1" applyBorder="1" applyAlignment="1">
      <alignment horizontal="right" vertical="center" wrapText="1"/>
    </xf>
    <xf numFmtId="170" fontId="6" fillId="22" borderId="0" xfId="0" applyNumberFormat="1" applyFont="1" applyFill="1" applyBorder="1" applyAlignment="1">
      <alignment horizontal="right" vertical="center" wrapText="1"/>
    </xf>
    <xf numFmtId="0" fontId="82" fillId="28" borderId="0" xfId="0" applyFont="1" applyFill="1" applyBorder="1" applyAlignment="1">
      <alignment horizontal="center" wrapText="1"/>
    </xf>
    <xf numFmtId="0" fontId="65" fillId="28" borderId="0" xfId="0" quotePrefix="1" applyFont="1" applyFill="1" applyBorder="1" applyAlignment="1">
      <alignment horizontal="center"/>
    </xf>
    <xf numFmtId="170" fontId="65" fillId="28" borderId="0" xfId="0" quotePrefix="1" applyNumberFormat="1" applyFont="1" applyFill="1" applyBorder="1" applyAlignment="1">
      <alignment wrapText="1"/>
    </xf>
    <xf numFmtId="0" fontId="65" fillId="0" borderId="0" xfId="0" applyFont="1" applyFill="1" applyBorder="1" applyAlignment="1"/>
    <xf numFmtId="0" fontId="71" fillId="28" borderId="0" xfId="0" applyFont="1" applyFill="1" applyBorder="1" applyAlignment="1">
      <alignment horizontal="center" wrapText="1"/>
    </xf>
    <xf numFmtId="0" fontId="70" fillId="28" borderId="0" xfId="0" quotePrefix="1" applyFont="1" applyFill="1" applyBorder="1" applyAlignment="1">
      <alignment horizontal="center"/>
    </xf>
    <xf numFmtId="170" fontId="70" fillId="28" borderId="0" xfId="0" quotePrefix="1" applyNumberFormat="1" applyFont="1" applyFill="1" applyBorder="1" applyAlignment="1">
      <alignment wrapText="1"/>
    </xf>
    <xf numFmtId="0" fontId="5" fillId="0" borderId="0" xfId="0" applyFont="1" applyFill="1" applyAlignment="1">
      <alignment vertical="top"/>
    </xf>
    <xf numFmtId="169" fontId="66" fillId="28" borderId="3" xfId="206" applyNumberFormat="1" applyFont="1" applyFill="1" applyBorder="1" applyAlignment="1">
      <alignment horizontal="right" vertical="center" wrapText="1"/>
    </xf>
    <xf numFmtId="169" fontId="70" fillId="28" borderId="3" xfId="206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horizontal="center" wrapText="1"/>
    </xf>
    <xf numFmtId="177" fontId="65" fillId="28" borderId="3" xfId="0" applyNumberFormat="1" applyFont="1" applyFill="1" applyBorder="1" applyAlignment="1">
      <alignment horizontal="right" vertical="center" wrapText="1"/>
    </xf>
    <xf numFmtId="49" fontId="5" fillId="0" borderId="15" xfId="0" applyNumberFormat="1" applyFont="1" applyFill="1" applyBorder="1" applyAlignment="1" applyProtection="1">
      <alignment vertical="center" wrapText="1"/>
      <protection locked="0"/>
    </xf>
    <xf numFmtId="177" fontId="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3" xfId="0" applyFont="1" applyBorder="1" applyAlignment="1">
      <alignment horizontal="left" vertical="center" wrapText="1"/>
    </xf>
    <xf numFmtId="170" fontId="65" fillId="28" borderId="0" xfId="0" applyNumberFormat="1" applyFont="1" applyFill="1" applyBorder="1" applyAlignment="1">
      <alignment wrapText="1"/>
    </xf>
    <xf numFmtId="0" fontId="84" fillId="0" borderId="0" xfId="0" applyFont="1" applyFill="1" applyBorder="1" applyAlignment="1">
      <alignment vertical="top"/>
    </xf>
    <xf numFmtId="0" fontId="80" fillId="28" borderId="3" xfId="0" quotePrefix="1" applyNumberFormat="1" applyFont="1" applyFill="1" applyBorder="1" applyAlignment="1">
      <alignment horizontal="center" vertical="center"/>
    </xf>
    <xf numFmtId="0" fontId="85" fillId="0" borderId="0" xfId="0" applyFont="1" applyAlignment="1"/>
    <xf numFmtId="0" fontId="102" fillId="0" borderId="0" xfId="0" applyFont="1" applyAlignment="1">
      <alignment vertical="top"/>
    </xf>
    <xf numFmtId="178" fontId="78" fillId="29" borderId="3" xfId="0" applyNumberFormat="1" applyFont="1" applyFill="1" applyBorder="1" applyAlignment="1">
      <alignment horizontal="center" vertical="center" wrapText="1"/>
    </xf>
    <xf numFmtId="170" fontId="6" fillId="28" borderId="3" xfId="0" applyNumberFormat="1" applyFont="1" applyFill="1" applyBorder="1" applyAlignment="1">
      <alignment horizontal="center" vertical="center" wrapText="1"/>
    </xf>
    <xf numFmtId="1" fontId="6" fillId="28" borderId="3" xfId="0" applyNumberFormat="1" applyFont="1" applyFill="1" applyBorder="1" applyAlignment="1">
      <alignment horizontal="center" vertical="center" wrapText="1"/>
    </xf>
    <xf numFmtId="0" fontId="80" fillId="0" borderId="3" xfId="0" applyFont="1" applyBorder="1" applyAlignment="1">
      <alignment horizontal="left" vertical="center" wrapText="1"/>
    </xf>
    <xf numFmtId="0" fontId="80" fillId="22" borderId="3" xfId="0" quotePrefix="1" applyFont="1" applyFill="1" applyBorder="1" applyAlignment="1">
      <alignment horizontal="center" vertical="center"/>
    </xf>
    <xf numFmtId="1" fontId="80" fillId="22" borderId="3" xfId="0" quotePrefix="1" applyNumberFormat="1" applyFont="1" applyFill="1" applyBorder="1" applyAlignment="1">
      <alignment horizontal="right" vertical="center"/>
    </xf>
    <xf numFmtId="0" fontId="94" fillId="28" borderId="3" xfId="0" applyFont="1" applyFill="1" applyBorder="1" applyAlignment="1">
      <alignment horizontal="center" vertical="center" wrapText="1"/>
    </xf>
    <xf numFmtId="177" fontId="74" fillId="28" borderId="3" xfId="0" applyNumberFormat="1" applyFont="1" applyFill="1" applyBorder="1" applyAlignment="1">
      <alignment horizontal="center" vertical="center" wrapText="1"/>
    </xf>
    <xf numFmtId="0" fontId="0" fillId="28" borderId="0" xfId="0" applyFill="1"/>
    <xf numFmtId="180" fontId="78" fillId="28" borderId="3" xfId="0" applyNumberFormat="1" applyFont="1" applyFill="1" applyBorder="1" applyAlignment="1">
      <alignment horizontal="center" wrapText="1"/>
    </xf>
    <xf numFmtId="180" fontId="6" fillId="28" borderId="3" xfId="0" applyNumberFormat="1" applyFont="1" applyFill="1" applyBorder="1" applyAlignment="1">
      <alignment horizontal="center" wrapText="1"/>
    </xf>
    <xf numFmtId="181" fontId="94" fillId="28" borderId="3" xfId="0" applyNumberFormat="1" applyFont="1" applyFill="1" applyBorder="1" applyAlignment="1">
      <alignment horizontal="center" wrapText="1"/>
    </xf>
    <xf numFmtId="0" fontId="84" fillId="28" borderId="0" xfId="0" applyFont="1" applyFill="1"/>
    <xf numFmtId="0" fontId="6" fillId="28" borderId="0" xfId="0" applyFont="1" applyFill="1"/>
    <xf numFmtId="177" fontId="75" fillId="28" borderId="3" xfId="0" applyNumberFormat="1" applyFont="1" applyFill="1" applyBorder="1" applyAlignment="1">
      <alignment horizontal="center" vertical="center" wrapText="1"/>
    </xf>
    <xf numFmtId="177" fontId="75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4" fillId="28" borderId="3" xfId="0" applyNumberFormat="1" applyFont="1" applyFill="1" applyBorder="1" applyAlignment="1">
      <alignment horizontal="center" vertical="center" wrapText="1"/>
    </xf>
    <xf numFmtId="181" fontId="95" fillId="28" borderId="3" xfId="0" applyNumberFormat="1" applyFont="1" applyFill="1" applyBorder="1" applyAlignment="1">
      <alignment horizontal="center" wrapText="1"/>
    </xf>
    <xf numFmtId="0" fontId="6" fillId="28" borderId="3" xfId="0" applyFont="1" applyFill="1" applyBorder="1"/>
    <xf numFmtId="0" fontId="95" fillId="30" borderId="3" xfId="0" applyFont="1" applyFill="1" applyBorder="1" applyAlignment="1">
      <alignment wrapText="1"/>
    </xf>
    <xf numFmtId="0" fontId="78" fillId="30" borderId="3" xfId="0" applyFont="1" applyFill="1" applyBorder="1"/>
    <xf numFmtId="0" fontId="5" fillId="28" borderId="0" xfId="0" applyFont="1" applyFill="1" applyAlignment="1">
      <alignment horizontal="center" vertical="center"/>
    </xf>
    <xf numFmtId="0" fontId="75" fillId="28" borderId="3" xfId="0" applyFont="1" applyFill="1" applyBorder="1" applyAlignment="1">
      <alignment horizontal="left" vertical="center" wrapText="1"/>
    </xf>
    <xf numFmtId="0" fontId="70" fillId="28" borderId="15" xfId="0" applyFont="1" applyFill="1" applyBorder="1" applyAlignment="1">
      <alignment horizontal="left" vertical="center" wrapText="1"/>
    </xf>
    <xf numFmtId="0" fontId="70" fillId="28" borderId="17" xfId="0" applyFont="1" applyFill="1" applyBorder="1" applyAlignment="1">
      <alignment horizontal="left" vertical="center" wrapText="1"/>
    </xf>
    <xf numFmtId="0" fontId="70" fillId="28" borderId="16" xfId="0" applyFont="1" applyFill="1" applyBorder="1" applyAlignment="1">
      <alignment horizontal="left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6" fillId="28" borderId="3" xfId="0" applyNumberFormat="1" applyFont="1" applyFill="1" applyBorder="1" applyAlignment="1">
      <alignment horizontal="right" vertical="center" wrapText="1"/>
    </xf>
    <xf numFmtId="0" fontId="103" fillId="28" borderId="0" xfId="0" applyFont="1" applyFill="1" applyAlignment="1">
      <alignment horizontal="center" vertical="center"/>
    </xf>
    <xf numFmtId="170" fontId="5" fillId="28" borderId="0" xfId="0" applyNumberFormat="1" applyFont="1" applyFill="1" applyAlignment="1">
      <alignment vertical="center"/>
    </xf>
    <xf numFmtId="0" fontId="5" fillId="28" borderId="0" xfId="0" applyFont="1" applyFill="1" applyAlignment="1">
      <alignment horizontal="right" vertical="center"/>
    </xf>
    <xf numFmtId="0" fontId="4" fillId="28" borderId="0" xfId="0" applyFont="1" applyFill="1" applyBorder="1" applyAlignment="1">
      <alignment horizontal="right" vertical="center"/>
    </xf>
    <xf numFmtId="0" fontId="4" fillId="28" borderId="0" xfId="0" applyFont="1" applyFill="1" applyBorder="1" applyAlignment="1">
      <alignment vertical="center"/>
    </xf>
    <xf numFmtId="0" fontId="105" fillId="28" borderId="0" xfId="0" applyFont="1" applyFill="1" applyBorder="1" applyAlignment="1">
      <alignment vertical="center"/>
    </xf>
    <xf numFmtId="0" fontId="4" fillId="28" borderId="0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/>
    </xf>
    <xf numFmtId="0" fontId="70" fillId="28" borderId="3" xfId="0" applyFont="1" applyFill="1" applyBorder="1" applyAlignment="1">
      <alignment horizontal="center" vertical="center"/>
    </xf>
    <xf numFmtId="0" fontId="70" fillId="28" borderId="3" xfId="0" applyFont="1" applyFill="1" applyBorder="1" applyAlignment="1">
      <alignment horizontal="center" vertical="center" wrapText="1"/>
    </xf>
    <xf numFmtId="0" fontId="6" fillId="28" borderId="0" xfId="0" applyFont="1" applyFill="1" applyAlignment="1">
      <alignment vertical="center"/>
    </xf>
    <xf numFmtId="1" fontId="5" fillId="28" borderId="0" xfId="0" applyNumberFormat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horizontal="right" vertical="center"/>
    </xf>
    <xf numFmtId="178" fontId="66" fillId="28" borderId="3" xfId="0" applyNumberFormat="1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169" fontId="66" fillId="28" borderId="3" xfId="0" applyNumberFormat="1" applyFont="1" applyFill="1" applyBorder="1" applyAlignment="1">
      <alignment horizontal="right" vertical="center"/>
    </xf>
    <xf numFmtId="169" fontId="70" fillId="28" borderId="3" xfId="0" applyNumberFormat="1" applyFont="1" applyFill="1" applyBorder="1" applyAlignment="1">
      <alignment horizontal="right" vertical="center"/>
    </xf>
    <xf numFmtId="3" fontId="70" fillId="28" borderId="3" xfId="0" applyNumberFormat="1" applyFont="1" applyFill="1" applyBorder="1" applyAlignment="1">
      <alignment horizontal="right" vertical="center" wrapText="1"/>
    </xf>
    <xf numFmtId="0" fontId="5" fillId="28" borderId="3" xfId="0" applyFont="1" applyFill="1" applyBorder="1" applyAlignment="1">
      <alignment horizontal="center" vertical="center"/>
    </xf>
    <xf numFmtId="0" fontId="5" fillId="28" borderId="3" xfId="0" applyFont="1" applyFill="1" applyBorder="1" applyAlignment="1">
      <alignment horizontal="center" vertical="center" wrapText="1"/>
    </xf>
    <xf numFmtId="0" fontId="5" fillId="28" borderId="19" xfId="0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left" vertical="center" wrapText="1" shrinkToFit="1"/>
    </xf>
    <xf numFmtId="170" fontId="70" fillId="28" borderId="0" xfId="0" applyNumberFormat="1" applyFont="1" applyFill="1" applyBorder="1" applyAlignment="1">
      <alignment horizontal="center" vertical="center" wrapText="1"/>
    </xf>
    <xf numFmtId="3" fontId="70" fillId="28" borderId="0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left" vertical="center" wrapText="1"/>
    </xf>
    <xf numFmtId="0" fontId="66" fillId="28" borderId="0" xfId="0" applyFont="1" applyFill="1" applyAlignment="1">
      <alignment horizontal="right" vertical="center"/>
    </xf>
    <xf numFmtId="0" fontId="4" fillId="28" borderId="0" xfId="0" applyFont="1" applyFill="1" applyBorder="1" applyAlignment="1">
      <alignment horizontal="left" vertical="center" wrapText="1"/>
    </xf>
    <xf numFmtId="0" fontId="67" fillId="28" borderId="0" xfId="0" applyFont="1" applyFill="1" applyBorder="1" applyAlignment="1">
      <alignment horizontal="left" vertical="center"/>
    </xf>
    <xf numFmtId="0" fontId="4" fillId="28" borderId="13" xfId="0" applyFont="1" applyFill="1" applyBorder="1" applyAlignment="1">
      <alignment horizontal="left" vertical="center" wrapText="1"/>
    </xf>
    <xf numFmtId="0" fontId="5" fillId="28" borderId="13" xfId="0" applyFont="1" applyFill="1" applyBorder="1" applyAlignment="1">
      <alignment horizontal="right" vertical="center" wrapText="1"/>
    </xf>
    <xf numFmtId="0" fontId="70" fillId="28" borderId="3" xfId="0" applyNumberFormat="1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horizontal="left" vertical="center" wrapText="1" shrinkToFit="1"/>
    </xf>
    <xf numFmtId="3" fontId="5" fillId="28" borderId="0" xfId="0" applyNumberFormat="1" applyFont="1" applyFill="1" applyBorder="1" applyAlignment="1">
      <alignment horizontal="center" vertical="center" wrapText="1"/>
    </xf>
    <xf numFmtId="3" fontId="5" fillId="28" borderId="18" xfId="0" applyNumberFormat="1" applyFont="1" applyFill="1" applyBorder="1" applyAlignment="1">
      <alignment vertical="center" wrapText="1"/>
    </xf>
    <xf numFmtId="169" fontId="4" fillId="28" borderId="0" xfId="0" applyNumberFormat="1" applyFont="1" applyFill="1" applyBorder="1" applyAlignment="1">
      <alignment horizontal="right" vertical="center" wrapText="1"/>
    </xf>
    <xf numFmtId="169" fontId="4" fillId="28" borderId="0" xfId="0" applyNumberFormat="1" applyFont="1" applyFill="1" applyBorder="1" applyAlignment="1">
      <alignment horizontal="center" vertical="center" wrapText="1"/>
    </xf>
    <xf numFmtId="170" fontId="4" fillId="28" borderId="0" xfId="0" applyNumberFormat="1" applyFont="1" applyFill="1" applyBorder="1" applyAlignment="1">
      <alignment horizontal="center" vertical="center" wrapText="1"/>
    </xf>
    <xf numFmtId="170" fontId="4" fillId="28" borderId="0" xfId="0" applyNumberFormat="1" applyFont="1" applyFill="1" applyBorder="1" applyAlignment="1">
      <alignment horizontal="center" vertical="center"/>
    </xf>
    <xf numFmtId="170" fontId="4" fillId="28" borderId="0" xfId="0" applyNumberFormat="1" applyFont="1" applyFill="1" applyBorder="1" applyAlignment="1">
      <alignment vertical="center"/>
    </xf>
    <xf numFmtId="0" fontId="4" fillId="28" borderId="0" xfId="0" applyFont="1" applyFill="1" applyBorder="1" applyAlignment="1">
      <alignment horizontal="left" vertical="center"/>
    </xf>
    <xf numFmtId="0" fontId="70" fillId="28" borderId="13" xfId="0" applyFont="1" applyFill="1" applyBorder="1" applyAlignment="1">
      <alignment vertical="center"/>
    </xf>
    <xf numFmtId="0" fontId="70" fillId="28" borderId="13" xfId="0" applyFont="1" applyFill="1" applyBorder="1" applyAlignment="1">
      <alignment horizontal="center" vertical="center"/>
    </xf>
    <xf numFmtId="179" fontId="70" fillId="28" borderId="3" xfId="0" applyNumberFormat="1" applyFont="1" applyFill="1" applyBorder="1" applyAlignment="1">
      <alignment horizontal="center" vertical="center" wrapText="1"/>
    </xf>
    <xf numFmtId="179" fontId="70" fillId="28" borderId="3" xfId="0" applyNumberFormat="1" applyFont="1" applyFill="1" applyBorder="1" applyAlignment="1">
      <alignment horizontal="right" vertical="center" wrapText="1"/>
    </xf>
    <xf numFmtId="179" fontId="66" fillId="28" borderId="3" xfId="0" applyNumberFormat="1" applyFont="1" applyFill="1" applyBorder="1" applyAlignment="1">
      <alignment horizontal="center" vertical="center" wrapText="1"/>
    </xf>
    <xf numFmtId="0" fontId="66" fillId="28" borderId="0" xfId="0" applyFont="1" applyFill="1" applyBorder="1" applyAlignment="1">
      <alignment horizontal="right" vertical="center"/>
    </xf>
    <xf numFmtId="169" fontId="66" fillId="28" borderId="0" xfId="0" applyNumberFormat="1" applyFont="1" applyFill="1" applyBorder="1" applyAlignment="1">
      <alignment horizontal="right" vertical="center"/>
    </xf>
    <xf numFmtId="0" fontId="106" fillId="28" borderId="0" xfId="0" applyFont="1" applyFill="1" applyAlignment="1">
      <alignment vertical="center"/>
    </xf>
    <xf numFmtId="0" fontId="107" fillId="28" borderId="0" xfId="0" applyFont="1" applyFill="1" applyAlignment="1">
      <alignment vertical="center"/>
    </xf>
    <xf numFmtId="0" fontId="107" fillId="28" borderId="0" xfId="0" applyFont="1" applyFill="1"/>
    <xf numFmtId="0" fontId="107" fillId="28" borderId="0" xfId="0" applyFont="1" applyFill="1" applyAlignment="1">
      <alignment horizontal="center" vertical="center"/>
    </xf>
    <xf numFmtId="0" fontId="70" fillId="28" borderId="3" xfId="0" applyNumberFormat="1" applyFont="1" applyFill="1" applyBorder="1"/>
    <xf numFmtId="0" fontId="66" fillId="28" borderId="0" xfId="0" applyFont="1" applyFill="1" applyBorder="1" applyAlignment="1">
      <alignment horizontal="right"/>
    </xf>
    <xf numFmtId="169" fontId="66" fillId="28" borderId="0" xfId="0" applyNumberFormat="1" applyFont="1" applyFill="1" applyBorder="1" applyAlignment="1">
      <alignment horizontal="right"/>
    </xf>
    <xf numFmtId="0" fontId="70" fillId="28" borderId="0" xfId="0" applyFont="1" applyFill="1" applyAlignment="1"/>
    <xf numFmtId="0" fontId="5" fillId="28" borderId="0" xfId="0" applyFont="1" applyFill="1" applyAlignment="1"/>
    <xf numFmtId="0" fontId="4" fillId="28" borderId="0" xfId="0" applyFont="1" applyFill="1" applyBorder="1" applyAlignment="1">
      <alignment horizontal="left" vertical="top"/>
    </xf>
    <xf numFmtId="0" fontId="5" fillId="28" borderId="0" xfId="0" applyFont="1" applyFill="1" applyAlignment="1">
      <alignment vertical="center" wrapText="1" shrinkToFit="1"/>
    </xf>
    <xf numFmtId="0" fontId="5" fillId="28" borderId="0" xfId="0" applyFont="1" applyFill="1" applyBorder="1" applyAlignment="1">
      <alignment vertical="center" wrapText="1" shrinkToFit="1"/>
    </xf>
    <xf numFmtId="0" fontId="4" fillId="28" borderId="0" xfId="0" applyFont="1" applyFill="1" applyAlignment="1">
      <alignment horizontal="right" vertical="center"/>
    </xf>
    <xf numFmtId="0" fontId="108" fillId="28" borderId="0" xfId="0" applyFont="1" applyFill="1" applyAlignment="1">
      <alignment vertical="center"/>
    </xf>
    <xf numFmtId="177" fontId="66" fillId="28" borderId="3" xfId="0" applyNumberFormat="1" applyFont="1" applyFill="1" applyBorder="1" applyAlignment="1">
      <alignment horizontal="center" vertical="center"/>
    </xf>
    <xf numFmtId="49" fontId="109" fillId="28" borderId="3" xfId="0" applyNumberFormat="1" applyFont="1" applyFill="1" applyBorder="1" applyAlignment="1">
      <alignment horizontal="left" vertical="center" wrapText="1"/>
    </xf>
    <xf numFmtId="3" fontId="109" fillId="28" borderId="15" xfId="0" applyNumberFormat="1" applyFont="1" applyFill="1" applyBorder="1" applyAlignment="1">
      <alignment horizontal="right" vertical="center" wrapText="1"/>
    </xf>
    <xf numFmtId="3" fontId="109" fillId="28" borderId="16" xfId="0" applyNumberFormat="1" applyFont="1" applyFill="1" applyBorder="1" applyAlignment="1">
      <alignment horizontal="right" vertical="center" wrapText="1"/>
    </xf>
    <xf numFmtId="49" fontId="5" fillId="28" borderId="3" xfId="0" applyNumberFormat="1" applyFont="1" applyFill="1" applyBorder="1" applyAlignment="1">
      <alignment horizontal="left" vertical="center" wrapText="1"/>
    </xf>
    <xf numFmtId="177" fontId="5" fillId="28" borderId="15" xfId="0" applyNumberFormat="1" applyFont="1" applyFill="1" applyBorder="1" applyAlignment="1">
      <alignment horizontal="right" vertical="center" wrapText="1"/>
    </xf>
    <xf numFmtId="0" fontId="94" fillId="28" borderId="0" xfId="0" applyFont="1" applyFill="1" applyBorder="1" applyAlignment="1">
      <alignment wrapText="1"/>
    </xf>
    <xf numFmtId="180" fontId="6" fillId="28" borderId="0" xfId="0" applyNumberFormat="1" applyFont="1" applyFill="1" applyBorder="1" applyAlignment="1">
      <alignment horizontal="center" wrapText="1"/>
    </xf>
    <xf numFmtId="1" fontId="94" fillId="28" borderId="0" xfId="0" applyNumberFormat="1" applyFont="1" applyFill="1" applyBorder="1" applyAlignment="1">
      <alignment horizontal="center" wrapText="1"/>
    </xf>
    <xf numFmtId="169" fontId="94" fillId="28" borderId="0" xfId="0" applyNumberFormat="1" applyFont="1" applyFill="1" applyBorder="1" applyAlignment="1">
      <alignment horizontal="center" wrapText="1"/>
    </xf>
    <xf numFmtId="179" fontId="99" fillId="28" borderId="3" xfId="0" applyNumberFormat="1" applyFont="1" applyFill="1" applyBorder="1" applyAlignment="1">
      <alignment horizontal="center" vertical="center" wrapText="1"/>
    </xf>
    <xf numFmtId="179" fontId="99" fillId="28" borderId="3" xfId="0" applyNumberFormat="1" applyFont="1" applyFill="1" applyBorder="1" applyAlignment="1">
      <alignment horizontal="right" vertical="center" wrapText="1"/>
    </xf>
    <xf numFmtId="177" fontId="99" fillId="28" borderId="3" xfId="0" applyNumberFormat="1" applyFont="1" applyFill="1" applyBorder="1" applyAlignment="1">
      <alignment horizontal="center" vertical="center" wrapText="1"/>
    </xf>
    <xf numFmtId="177" fontId="99" fillId="28" borderId="3" xfId="0" applyNumberFormat="1" applyFont="1" applyFill="1" applyBorder="1" applyAlignment="1">
      <alignment horizontal="right" vertical="center" wrapText="1"/>
    </xf>
    <xf numFmtId="177" fontId="70" fillId="28" borderId="3" xfId="0" applyNumberFormat="1" applyFont="1" applyFill="1" applyBorder="1" applyAlignment="1">
      <alignment horizontal="right" vertical="center" wrapText="1"/>
    </xf>
    <xf numFmtId="0" fontId="70" fillId="28" borderId="3" xfId="0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177" fontId="66" fillId="28" borderId="3" xfId="0" applyNumberFormat="1" applyFont="1" applyFill="1" applyBorder="1" applyAlignment="1">
      <alignment horizontal="center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/>
    </xf>
    <xf numFmtId="173" fontId="99" fillId="28" borderId="3" xfId="0" applyNumberFormat="1" applyFont="1" applyFill="1" applyBorder="1" applyAlignment="1">
      <alignment horizontal="right" vertical="center" wrapText="1"/>
    </xf>
    <xf numFmtId="173" fontId="70" fillId="28" borderId="3" xfId="0" applyNumberFormat="1" applyFont="1" applyFill="1" applyBorder="1" applyAlignment="1">
      <alignment horizontal="right" vertical="center" wrapText="1"/>
    </xf>
    <xf numFmtId="177" fontId="66" fillId="28" borderId="3" xfId="0" applyNumberFormat="1" applyFont="1" applyFill="1" applyBorder="1" applyAlignment="1">
      <alignment horizontal="right" vertical="center" wrapText="1"/>
    </xf>
    <xf numFmtId="173" fontId="66" fillId="28" borderId="3" xfId="0" applyNumberFormat="1" applyFont="1" applyFill="1" applyBorder="1" applyAlignment="1">
      <alignment horizontal="right" vertical="center" wrapText="1"/>
    </xf>
    <xf numFmtId="179" fontId="66" fillId="28" borderId="3" xfId="0" applyNumberFormat="1" applyFont="1" applyFill="1" applyBorder="1" applyAlignment="1">
      <alignment horizontal="right" vertical="center" wrapText="1"/>
    </xf>
    <xf numFmtId="178" fontId="78" fillId="28" borderId="3" xfId="0" applyNumberFormat="1" applyFont="1" applyFill="1" applyBorder="1" applyAlignment="1">
      <alignment horizontal="right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84" fillId="28" borderId="0" xfId="0" applyFont="1" applyFill="1" applyBorder="1" applyAlignment="1">
      <alignment horizontal="center" vertical="top"/>
    </xf>
    <xf numFmtId="0" fontId="5" fillId="28" borderId="3" xfId="0" applyFont="1" applyFill="1" applyBorder="1" applyAlignment="1">
      <alignment vertical="center"/>
    </xf>
    <xf numFmtId="0" fontId="70" fillId="28" borderId="3" xfId="0" applyFont="1" applyFill="1" applyBorder="1" applyAlignment="1">
      <alignment vertical="center"/>
    </xf>
    <xf numFmtId="0" fontId="82" fillId="0" borderId="0" xfId="0" applyFont="1" applyFill="1" applyBorder="1" applyAlignment="1"/>
    <xf numFmtId="0" fontId="84" fillId="28" borderId="0" xfId="0" applyFont="1" applyFill="1" applyAlignment="1">
      <alignment vertical="top"/>
    </xf>
    <xf numFmtId="0" fontId="84" fillId="22" borderId="3" xfId="0" applyFont="1" applyFill="1" applyBorder="1" applyAlignment="1">
      <alignment horizontal="left" vertical="center" wrapText="1"/>
    </xf>
    <xf numFmtId="173" fontId="84" fillId="28" borderId="3" xfId="0" applyNumberFormat="1" applyFont="1" applyFill="1" applyBorder="1" applyAlignment="1">
      <alignment horizontal="center" vertical="center" wrapText="1"/>
    </xf>
    <xf numFmtId="0" fontId="91" fillId="22" borderId="3" xfId="0" applyFont="1" applyFill="1" applyBorder="1" applyAlignment="1">
      <alignment horizontal="center" vertical="center" wrapText="1"/>
    </xf>
    <xf numFmtId="173" fontId="91" fillId="28" borderId="3" xfId="0" applyNumberFormat="1" applyFont="1" applyFill="1" applyBorder="1" applyAlignment="1">
      <alignment horizontal="center" vertical="center" wrapText="1"/>
    </xf>
    <xf numFmtId="3" fontId="65" fillId="28" borderId="3" xfId="0" applyNumberFormat="1" applyFont="1" applyFill="1" applyBorder="1" applyAlignment="1">
      <alignment horizontal="right" vertical="center" wrapText="1"/>
    </xf>
    <xf numFmtId="0" fontId="112" fillId="22" borderId="3" xfId="0" applyFont="1" applyFill="1" applyBorder="1" applyAlignment="1">
      <alignment horizontal="left" vertical="center" wrapText="1"/>
    </xf>
    <xf numFmtId="0" fontId="112" fillId="22" borderId="3" xfId="0" applyFont="1" applyFill="1" applyBorder="1" applyAlignment="1">
      <alignment horizontal="center" vertical="center" wrapText="1"/>
    </xf>
    <xf numFmtId="173" fontId="112" fillId="28" borderId="3" xfId="0" applyNumberFormat="1" applyFont="1" applyFill="1" applyBorder="1" applyAlignment="1">
      <alignment horizontal="center" vertical="center" wrapText="1"/>
    </xf>
    <xf numFmtId="179" fontId="91" fillId="28" borderId="3" xfId="0" applyNumberFormat="1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177" fontId="109" fillId="28" borderId="15" xfId="0" applyNumberFormat="1" applyFont="1" applyFill="1" applyBorder="1" applyAlignment="1">
      <alignment horizontal="center" vertical="center" wrapText="1"/>
    </xf>
    <xf numFmtId="177" fontId="109" fillId="28" borderId="16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vertical="center"/>
    </xf>
    <xf numFmtId="177" fontId="78" fillId="0" borderId="3" xfId="0" applyNumberFormat="1" applyFont="1" applyFill="1" applyBorder="1" applyAlignment="1">
      <alignment vertical="center"/>
    </xf>
    <xf numFmtId="1" fontId="65" fillId="22" borderId="3" xfId="0" quotePrefix="1" applyNumberFormat="1" applyFont="1" applyFill="1" applyBorder="1" applyAlignment="1">
      <alignment horizontal="right" vertical="center"/>
    </xf>
    <xf numFmtId="0" fontId="5" fillId="28" borderId="0" xfId="0" applyFont="1" applyFill="1" applyAlignment="1">
      <alignment vertical="center"/>
    </xf>
    <xf numFmtId="177" fontId="6" fillId="28" borderId="3" xfId="0" applyNumberFormat="1" applyFont="1" applyFill="1" applyBorder="1"/>
    <xf numFmtId="177" fontId="78" fillId="30" borderId="3" xfId="0" applyNumberFormat="1" applyFont="1" applyFill="1" applyBorder="1"/>
    <xf numFmtId="177" fontId="5" fillId="28" borderId="15" xfId="0" applyNumberFormat="1" applyFont="1" applyFill="1" applyBorder="1" applyAlignment="1">
      <alignment horizontal="center" vertical="center" wrapText="1"/>
    </xf>
    <xf numFmtId="177" fontId="5" fillId="28" borderId="16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173" fontId="80" fillId="28" borderId="3" xfId="0" applyNumberFormat="1" applyFont="1" applyFill="1" applyBorder="1" applyAlignment="1">
      <alignment horizontal="right" vertical="center" wrapText="1"/>
    </xf>
    <xf numFmtId="0" fontId="66" fillId="28" borderId="0" xfId="0" applyFont="1" applyFill="1" applyBorder="1" applyAlignment="1">
      <alignment horizontal="left" vertical="center"/>
    </xf>
    <xf numFmtId="0" fontId="66" fillId="28" borderId="0" xfId="0" applyFont="1" applyFill="1" applyBorder="1" applyAlignment="1">
      <alignment horizontal="center" vertical="center"/>
    </xf>
    <xf numFmtId="0" fontId="66" fillId="28" borderId="0" xfId="0" applyNumberFormat="1" applyFont="1" applyFill="1" applyBorder="1" applyAlignment="1">
      <alignment horizontal="center" vertical="center" wrapText="1"/>
    </xf>
    <xf numFmtId="177" fontId="111" fillId="28" borderId="0" xfId="0" applyNumberFormat="1" applyFont="1" applyFill="1" applyBorder="1" applyAlignment="1">
      <alignment horizontal="center" vertical="center" wrapText="1"/>
    </xf>
    <xf numFmtId="3" fontId="66" fillId="28" borderId="0" xfId="0" applyNumberFormat="1" applyFont="1" applyFill="1" applyBorder="1" applyAlignment="1">
      <alignment horizontal="center" vertical="center" wrapText="1"/>
    </xf>
    <xf numFmtId="177" fontId="109" fillId="28" borderId="16" xfId="0" applyNumberFormat="1" applyFont="1" applyFill="1" applyBorder="1" applyAlignment="1">
      <alignment horizontal="right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94" fillId="28" borderId="3" xfId="0" applyFont="1" applyFill="1" applyBorder="1" applyAlignment="1">
      <alignment horizontal="center" vertical="center" wrapText="1"/>
    </xf>
    <xf numFmtId="177" fontId="0" fillId="28" borderId="0" xfId="0" applyNumberFormat="1" applyFill="1"/>
    <xf numFmtId="1" fontId="74" fillId="28" borderId="3" xfId="0" quotePrefix="1" applyNumberFormat="1" applyFont="1" applyFill="1" applyBorder="1" applyAlignment="1">
      <alignment horizontal="left" vertical="center" wrapText="1"/>
    </xf>
    <xf numFmtId="1" fontId="75" fillId="28" borderId="3" xfId="0" quotePrefix="1" applyNumberFormat="1" applyFont="1" applyFill="1" applyBorder="1" applyAlignment="1">
      <alignment horizontal="left" vertical="center" wrapText="1"/>
    </xf>
    <xf numFmtId="1" fontId="75" fillId="28" borderId="3" xfId="0" applyNumberFormat="1" applyFont="1" applyFill="1" applyBorder="1" applyAlignment="1">
      <alignment horizontal="left" vertical="center" wrapText="1"/>
    </xf>
    <xf numFmtId="1" fontId="74" fillId="28" borderId="3" xfId="0" applyNumberFormat="1" applyFont="1" applyFill="1" applyBorder="1" applyAlignment="1">
      <alignment horizontal="center" vertical="center" wrapText="1"/>
    </xf>
    <xf numFmtId="1" fontId="74" fillId="28" borderId="3" xfId="0" applyNumberFormat="1" applyFont="1" applyFill="1" applyBorder="1" applyAlignment="1">
      <alignment vertical="center" wrapText="1"/>
    </xf>
    <xf numFmtId="177" fontId="6" fillId="0" borderId="0" xfId="0" applyNumberFormat="1" applyFont="1" applyFill="1" applyBorder="1" applyAlignment="1">
      <alignment vertical="center"/>
    </xf>
    <xf numFmtId="0" fontId="5" fillId="28" borderId="0" xfId="0" applyFont="1" applyFill="1" applyAlignment="1">
      <alignment horizontal="center" vertical="center"/>
    </xf>
    <xf numFmtId="0" fontId="5" fillId="28" borderId="0" xfId="0" applyFont="1" applyFill="1" applyAlignment="1">
      <alignment horizontal="center" vertical="top"/>
    </xf>
    <xf numFmtId="177" fontId="70" fillId="28" borderId="3" xfId="0" applyNumberFormat="1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0" fontId="70" fillId="28" borderId="3" xfId="0" applyFont="1" applyFill="1" applyBorder="1" applyAlignment="1">
      <alignment horizontal="center" vertical="center" wrapText="1" shrinkToFit="1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0" fontId="70" fillId="28" borderId="0" xfId="0" applyFont="1" applyFill="1" applyAlignment="1">
      <alignment horizontal="right" vertical="center"/>
    </xf>
    <xf numFmtId="3" fontId="70" fillId="28" borderId="3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0" fontId="6" fillId="28" borderId="15" xfId="0" applyFont="1" applyFill="1" applyBorder="1" applyAlignment="1">
      <alignment vertical="center" wrapText="1"/>
    </xf>
    <xf numFmtId="0" fontId="65" fillId="0" borderId="15" xfId="0" applyFont="1" applyBorder="1" applyAlignment="1">
      <alignment horizontal="left" vertical="center"/>
    </xf>
    <xf numFmtId="177" fontId="65" fillId="2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79" fillId="0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left" vertical="top"/>
    </xf>
    <xf numFmtId="0" fontId="65" fillId="28" borderId="0" xfId="0" applyFont="1" applyFill="1" applyAlignment="1">
      <alignment horizontal="center" vertical="top"/>
    </xf>
    <xf numFmtId="170" fontId="75" fillId="28" borderId="0" xfId="0" applyNumberFormat="1" applyFont="1" applyFill="1" applyBorder="1" applyAlignment="1">
      <alignment horizontal="left" wrapText="1"/>
    </xf>
    <xf numFmtId="0" fontId="81" fillId="0" borderId="0" xfId="0" applyFont="1" applyFill="1" applyBorder="1" applyAlignment="1">
      <alignment horizontal="center"/>
    </xf>
    <xf numFmtId="0" fontId="68" fillId="0" borderId="0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74" fillId="28" borderId="3" xfId="0" applyFont="1" applyFill="1" applyBorder="1" applyAlignment="1">
      <alignment horizontal="left" vertical="center" wrapText="1"/>
    </xf>
    <xf numFmtId="0" fontId="100" fillId="28" borderId="0" xfId="0" applyFont="1" applyFill="1" applyAlignment="1">
      <alignment horizontal="center" vertical="top"/>
    </xf>
    <xf numFmtId="0" fontId="101" fillId="0" borderId="0" xfId="0" applyFont="1" applyFill="1" applyBorder="1" applyAlignment="1">
      <alignment horizontal="center"/>
    </xf>
    <xf numFmtId="0" fontId="78" fillId="0" borderId="0" xfId="0" applyFont="1" applyFill="1" applyBorder="1" applyAlignment="1">
      <alignment horizontal="center" vertical="center" wrapText="1"/>
    </xf>
    <xf numFmtId="170" fontId="101" fillId="28" borderId="0" xfId="0" applyNumberFormat="1" applyFont="1" applyFill="1" applyBorder="1" applyAlignment="1">
      <alignment horizontal="center" wrapText="1"/>
    </xf>
    <xf numFmtId="0" fontId="100" fillId="28" borderId="0" xfId="0" applyFont="1" applyFill="1" applyBorder="1" applyAlignment="1">
      <alignment horizontal="center" vertical="top"/>
    </xf>
    <xf numFmtId="0" fontId="68" fillId="0" borderId="0" xfId="245" applyFont="1" applyFill="1" applyBorder="1" applyAlignment="1">
      <alignment horizontal="center" vertical="center"/>
    </xf>
    <xf numFmtId="0" fontId="84" fillId="28" borderId="0" xfId="0" applyFont="1" applyFill="1" applyBorder="1" applyAlignment="1">
      <alignment horizontal="center" vertical="top"/>
    </xf>
    <xf numFmtId="0" fontId="84" fillId="28" borderId="0" xfId="0" applyFont="1" applyFill="1" applyAlignment="1">
      <alignment horizontal="center" vertical="top"/>
    </xf>
    <xf numFmtId="0" fontId="80" fillId="28" borderId="3" xfId="245" applyFont="1" applyFill="1" applyBorder="1" applyAlignment="1">
      <alignment horizontal="center" vertical="center" wrapText="1"/>
    </xf>
    <xf numFmtId="170" fontId="65" fillId="28" borderId="0" xfId="0" applyNumberFormat="1" applyFont="1" applyFill="1" applyBorder="1" applyAlignment="1">
      <alignment horizontal="left" wrapText="1"/>
    </xf>
    <xf numFmtId="0" fontId="82" fillId="0" borderId="0" xfId="0" applyFont="1" applyFill="1" applyBorder="1" applyAlignment="1">
      <alignment horizontal="center"/>
    </xf>
    <xf numFmtId="0" fontId="65" fillId="0" borderId="13" xfId="245" applyFont="1" applyFill="1" applyBorder="1" applyAlignment="1">
      <alignment horizontal="right" vertical="center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5" fillId="28" borderId="0" xfId="0" applyFont="1" applyFill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horizontal="left"/>
    </xf>
    <xf numFmtId="0" fontId="70" fillId="0" borderId="14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0" fontId="5" fillId="28" borderId="0" xfId="0" applyFont="1" applyFill="1" applyBorder="1" applyAlignment="1">
      <alignment horizontal="center" vertical="top"/>
    </xf>
    <xf numFmtId="170" fontId="70" fillId="28" borderId="13" xfId="0" applyNumberFormat="1" applyFont="1" applyFill="1" applyBorder="1" applyAlignment="1">
      <alignment horizontal="center" wrapText="1"/>
    </xf>
    <xf numFmtId="0" fontId="71" fillId="0" borderId="0" xfId="0" applyFont="1" applyFill="1" applyBorder="1" applyAlignment="1">
      <alignment horizontal="center"/>
    </xf>
    <xf numFmtId="0" fontId="5" fillId="28" borderId="0" xfId="0" applyFont="1" applyFill="1" applyAlignment="1">
      <alignment horizontal="center" vertical="top"/>
    </xf>
    <xf numFmtId="170" fontId="65" fillId="28" borderId="0" xfId="0" applyNumberFormat="1" applyFont="1" applyFill="1" applyBorder="1" applyAlignment="1">
      <alignment horizontal="center" wrapText="1"/>
    </xf>
    <xf numFmtId="0" fontId="80" fillId="0" borderId="0" xfId="0" applyFont="1" applyFill="1" applyBorder="1" applyAlignment="1">
      <alignment horizontal="center" vertical="center" wrapText="1"/>
    </xf>
    <xf numFmtId="177" fontId="70" fillId="28" borderId="0" xfId="0" applyNumberFormat="1" applyFont="1" applyFill="1" applyBorder="1" applyAlignment="1">
      <alignment horizontal="center" vertical="center" wrapText="1"/>
    </xf>
    <xf numFmtId="0" fontId="0" fillId="28" borderId="0" xfId="0" applyFill="1" applyAlignment="1">
      <alignment horizontal="center" vertical="center"/>
    </xf>
    <xf numFmtId="177" fontId="70" fillId="28" borderId="15" xfId="0" applyNumberFormat="1" applyFont="1" applyFill="1" applyBorder="1" applyAlignment="1">
      <alignment horizontal="center" vertical="center" wrapText="1"/>
    </xf>
    <xf numFmtId="177" fontId="70" fillId="28" borderId="17" xfId="0" applyNumberFormat="1" applyFont="1" applyFill="1" applyBorder="1" applyAlignment="1">
      <alignment horizontal="center" vertical="center" wrapText="1"/>
    </xf>
    <xf numFmtId="177" fontId="70" fillId="28" borderId="16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178" fontId="70" fillId="28" borderId="15" xfId="206" applyNumberFormat="1" applyFont="1" applyFill="1" applyBorder="1" applyAlignment="1">
      <alignment horizontal="right" vertical="center" wrapText="1"/>
    </xf>
    <xf numFmtId="178" fontId="70" fillId="28" borderId="16" xfId="206" applyNumberFormat="1" applyFont="1" applyFill="1" applyBorder="1" applyAlignment="1">
      <alignment horizontal="right" vertical="center" wrapText="1"/>
    </xf>
    <xf numFmtId="0" fontId="70" fillId="28" borderId="0" xfId="0" applyFont="1" applyFill="1" applyBorder="1" applyAlignment="1">
      <alignment horizontal="justify" vertical="center" wrapText="1" shrinkToFit="1"/>
    </xf>
    <xf numFmtId="177" fontId="66" fillId="28" borderId="0" xfId="0" applyNumberFormat="1" applyFont="1" applyFill="1" applyBorder="1" applyAlignment="1">
      <alignment horizontal="center" vertical="center" wrapText="1"/>
    </xf>
    <xf numFmtId="0" fontId="66" fillId="28" borderId="3" xfId="0" applyFont="1" applyFill="1" applyBorder="1" applyAlignment="1">
      <alignment horizontal="left" vertical="center" wrapText="1"/>
    </xf>
    <xf numFmtId="0" fontId="70" fillId="28" borderId="15" xfId="0" applyFont="1" applyFill="1" applyBorder="1" applyAlignment="1">
      <alignment horizontal="left" vertical="center" wrapText="1"/>
    </xf>
    <xf numFmtId="0" fontId="70" fillId="28" borderId="17" xfId="0" applyFont="1" applyFill="1" applyBorder="1" applyAlignment="1">
      <alignment horizontal="left" vertical="center" wrapText="1"/>
    </xf>
    <xf numFmtId="0" fontId="70" fillId="28" borderId="16" xfId="0" applyFont="1" applyFill="1" applyBorder="1" applyAlignment="1">
      <alignment horizontal="left" vertical="center" wrapText="1"/>
    </xf>
    <xf numFmtId="177" fontId="66" fillId="28" borderId="15" xfId="0" applyNumberFormat="1" applyFont="1" applyFill="1" applyBorder="1" applyAlignment="1">
      <alignment horizontal="center" vertical="center" wrapText="1"/>
    </xf>
    <xf numFmtId="177" fontId="66" fillId="28" borderId="17" xfId="0" applyNumberFormat="1" applyFont="1" applyFill="1" applyBorder="1" applyAlignment="1">
      <alignment horizontal="center" vertical="center" wrapText="1"/>
    </xf>
    <xf numFmtId="177" fontId="66" fillId="28" borderId="16" xfId="0" applyNumberFormat="1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0" fontId="70" fillId="28" borderId="15" xfId="0" applyFont="1" applyFill="1" applyBorder="1" applyAlignment="1">
      <alignment horizontal="center" vertical="center" wrapText="1"/>
    </xf>
    <xf numFmtId="0" fontId="70" fillId="28" borderId="17" xfId="0" applyFont="1" applyFill="1" applyBorder="1" applyAlignment="1">
      <alignment horizontal="center" vertical="center" wrapText="1"/>
    </xf>
    <xf numFmtId="0" fontId="70" fillId="28" borderId="16" xfId="0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center" vertical="center" wrapText="1"/>
    </xf>
    <xf numFmtId="0" fontId="5" fillId="28" borderId="15" xfId="0" applyFont="1" applyFill="1" applyBorder="1" applyAlignment="1">
      <alignment horizontal="center" vertical="center" wrapText="1"/>
    </xf>
    <xf numFmtId="0" fontId="5" fillId="28" borderId="17" xfId="0" applyFont="1" applyFill="1" applyBorder="1" applyAlignment="1">
      <alignment horizontal="center" vertical="center" wrapText="1"/>
    </xf>
    <xf numFmtId="0" fontId="5" fillId="28" borderId="16" xfId="0" applyFont="1" applyFill="1" applyBorder="1" applyAlignment="1">
      <alignment horizontal="center" vertical="center" wrapText="1"/>
    </xf>
    <xf numFmtId="0" fontId="5" fillId="28" borderId="3" xfId="0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178" fontId="66" fillId="28" borderId="15" xfId="206" applyNumberFormat="1" applyFont="1" applyFill="1" applyBorder="1" applyAlignment="1">
      <alignment horizontal="right" vertical="center" wrapText="1"/>
    </xf>
    <xf numFmtId="178" fontId="66" fillId="28" borderId="16" xfId="206" applyNumberFormat="1" applyFont="1" applyFill="1" applyBorder="1" applyAlignment="1">
      <alignment horizontal="right" vertical="center" wrapText="1"/>
    </xf>
    <xf numFmtId="0" fontId="67" fillId="28" borderId="0" xfId="0" applyFont="1" applyFill="1" applyBorder="1" applyAlignment="1">
      <alignment vertical="center"/>
    </xf>
    <xf numFmtId="0" fontId="65" fillId="28" borderId="15" xfId="0" applyFont="1" applyFill="1" applyBorder="1" applyAlignment="1" applyProtection="1">
      <alignment horizontal="left" vertical="center" wrapText="1"/>
      <protection locked="0"/>
    </xf>
    <xf numFmtId="0" fontId="65" fillId="28" borderId="17" xfId="0" applyFont="1" applyFill="1" applyBorder="1" applyAlignment="1" applyProtection="1">
      <alignment horizontal="left" vertical="center" wrapText="1"/>
      <protection locked="0"/>
    </xf>
    <xf numFmtId="0" fontId="65" fillId="28" borderId="16" xfId="0" applyFont="1" applyFill="1" applyBorder="1" applyAlignment="1" applyProtection="1">
      <alignment horizontal="left" vertical="center" wrapText="1"/>
      <protection locked="0"/>
    </xf>
    <xf numFmtId="177" fontId="5" fillId="28" borderId="15" xfId="0" applyNumberFormat="1" applyFont="1" applyFill="1" applyBorder="1" applyAlignment="1">
      <alignment horizontal="center" vertical="center" wrapText="1"/>
    </xf>
    <xf numFmtId="177" fontId="5" fillId="28" borderId="16" xfId="0" applyNumberFormat="1" applyFont="1" applyFill="1" applyBorder="1" applyAlignment="1">
      <alignment horizontal="center" vertical="center" wrapText="1"/>
    </xf>
    <xf numFmtId="49" fontId="110" fillId="28" borderId="3" xfId="0" applyNumberFormat="1" applyFont="1" applyFill="1" applyBorder="1" applyAlignment="1">
      <alignment horizontal="center" vertical="center" wrapText="1"/>
    </xf>
    <xf numFmtId="0" fontId="109" fillId="28" borderId="15" xfId="0" applyFont="1" applyFill="1" applyBorder="1" applyAlignment="1">
      <alignment horizontal="center" vertical="center" wrapText="1"/>
    </xf>
    <xf numFmtId="0" fontId="109" fillId="28" borderId="17" xfId="0" applyFont="1" applyFill="1" applyBorder="1" applyAlignment="1">
      <alignment horizontal="center" vertical="center" wrapText="1"/>
    </xf>
    <xf numFmtId="0" fontId="109" fillId="28" borderId="16" xfId="0" applyFont="1" applyFill="1" applyBorder="1" applyAlignment="1">
      <alignment horizontal="center" vertical="center" wrapText="1"/>
    </xf>
    <xf numFmtId="170" fontId="109" fillId="28" borderId="15" xfId="0" applyNumberFormat="1" applyFont="1" applyFill="1" applyBorder="1" applyAlignment="1">
      <alignment horizontal="center" vertical="center" wrapText="1"/>
    </xf>
    <xf numFmtId="170" fontId="109" fillId="28" borderId="16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center" vertical="center"/>
    </xf>
    <xf numFmtId="177" fontId="111" fillId="28" borderId="15" xfId="0" applyNumberFormat="1" applyFont="1" applyFill="1" applyBorder="1" applyAlignment="1">
      <alignment horizontal="center" vertical="center" wrapText="1"/>
    </xf>
    <xf numFmtId="177" fontId="111" fillId="28" borderId="16" xfId="0" applyNumberFormat="1" applyFont="1" applyFill="1" applyBorder="1" applyAlignment="1">
      <alignment horizontal="center" vertical="center" wrapText="1"/>
    </xf>
    <xf numFmtId="0" fontId="70" fillId="28" borderId="15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 vertical="center"/>
    </xf>
    <xf numFmtId="177" fontId="109" fillId="0" borderId="15" xfId="0" applyNumberFormat="1" applyFont="1" applyFill="1" applyBorder="1" applyAlignment="1">
      <alignment horizontal="center" vertical="center" wrapText="1"/>
    </xf>
    <xf numFmtId="177" fontId="109" fillId="0" borderId="16" xfId="0" applyNumberFormat="1" applyFont="1" applyFill="1" applyBorder="1" applyAlignment="1">
      <alignment horizontal="center" vertical="center" wrapText="1"/>
    </xf>
    <xf numFmtId="3" fontId="109" fillId="28" borderId="3" xfId="0" applyNumberFormat="1" applyFont="1" applyFill="1" applyBorder="1" applyAlignment="1">
      <alignment horizontal="center" vertical="center" wrapText="1"/>
    </xf>
    <xf numFmtId="0" fontId="70" fillId="28" borderId="17" xfId="0" applyFont="1" applyFill="1" applyBorder="1" applyAlignment="1">
      <alignment horizontal="center" vertical="center"/>
    </xf>
    <xf numFmtId="49" fontId="109" fillId="28" borderId="15" xfId="0" applyNumberFormat="1" applyFont="1" applyFill="1" applyBorder="1" applyAlignment="1">
      <alignment horizontal="center" vertical="center" wrapText="1"/>
    </xf>
    <xf numFmtId="49" fontId="109" fillId="28" borderId="17" xfId="0" applyNumberFormat="1" applyFont="1" applyFill="1" applyBorder="1" applyAlignment="1">
      <alignment horizontal="center" vertical="center" wrapText="1"/>
    </xf>
    <xf numFmtId="49" fontId="109" fillId="28" borderId="16" xfId="0" applyNumberFormat="1" applyFont="1" applyFill="1" applyBorder="1" applyAlignment="1">
      <alignment horizontal="center" vertical="center" wrapText="1"/>
    </xf>
    <xf numFmtId="0" fontId="66" fillId="28" borderId="3" xfId="0" applyNumberFormat="1" applyFont="1" applyFill="1" applyBorder="1" applyAlignment="1">
      <alignment horizontal="center" vertical="center" wrapText="1"/>
    </xf>
    <xf numFmtId="3" fontId="109" fillId="28" borderId="15" xfId="0" applyNumberFormat="1" applyFont="1" applyFill="1" applyBorder="1" applyAlignment="1">
      <alignment horizontal="center" vertical="center" wrapText="1"/>
    </xf>
    <xf numFmtId="3" fontId="109" fillId="28" borderId="17" xfId="0" applyNumberFormat="1" applyFont="1" applyFill="1" applyBorder="1" applyAlignment="1">
      <alignment horizontal="center" vertical="center" wrapText="1"/>
    </xf>
    <xf numFmtId="3" fontId="109" fillId="28" borderId="16" xfId="0" applyNumberFormat="1" applyFont="1" applyFill="1" applyBorder="1" applyAlignment="1">
      <alignment horizontal="center" vertical="center" wrapText="1"/>
    </xf>
    <xf numFmtId="0" fontId="66" fillId="28" borderId="15" xfId="0" applyFont="1" applyFill="1" applyBorder="1" applyAlignment="1">
      <alignment horizontal="left" vertical="center"/>
    </xf>
    <xf numFmtId="0" fontId="66" fillId="28" borderId="17" xfId="0" applyFont="1" applyFill="1" applyBorder="1" applyAlignment="1">
      <alignment horizontal="left" vertical="center"/>
    </xf>
    <xf numFmtId="0" fontId="66" fillId="28" borderId="16" xfId="0" applyFont="1" applyFill="1" applyBorder="1" applyAlignment="1">
      <alignment horizontal="left" vertical="center"/>
    </xf>
    <xf numFmtId="0" fontId="70" fillId="28" borderId="20" xfId="0" applyFont="1" applyFill="1" applyBorder="1" applyAlignment="1">
      <alignment horizontal="center" vertical="center" wrapText="1"/>
    </xf>
    <xf numFmtId="0" fontId="70" fillId="28" borderId="18" xfId="0" applyFont="1" applyFill="1" applyBorder="1" applyAlignment="1">
      <alignment horizontal="center" vertical="center" wrapText="1"/>
    </xf>
    <xf numFmtId="0" fontId="70" fillId="28" borderId="21" xfId="0" applyFont="1" applyFill="1" applyBorder="1" applyAlignment="1">
      <alignment horizontal="center" vertical="center" wrapText="1"/>
    </xf>
    <xf numFmtId="0" fontId="70" fillId="28" borderId="22" xfId="0" applyFont="1" applyFill="1" applyBorder="1" applyAlignment="1">
      <alignment horizontal="center" vertical="center" wrapText="1"/>
    </xf>
    <xf numFmtId="0" fontId="70" fillId="28" borderId="13" xfId="0" applyFont="1" applyFill="1" applyBorder="1" applyAlignment="1">
      <alignment horizontal="center" vertical="center" wrapText="1"/>
    </xf>
    <xf numFmtId="0" fontId="70" fillId="28" borderId="23" xfId="0" applyFont="1" applyFill="1" applyBorder="1" applyAlignment="1">
      <alignment horizontal="center" vertical="center" wrapText="1"/>
    </xf>
    <xf numFmtId="177" fontId="109" fillId="28" borderId="15" xfId="0" applyNumberFormat="1" applyFont="1" applyFill="1" applyBorder="1" applyAlignment="1">
      <alignment horizontal="center" vertical="center" wrapText="1"/>
    </xf>
    <xf numFmtId="177" fontId="109" fillId="28" borderId="16" xfId="0" applyNumberFormat="1" applyFont="1" applyFill="1" applyBorder="1" applyAlignment="1">
      <alignment horizontal="center" vertical="center" wrapText="1"/>
    </xf>
    <xf numFmtId="0" fontId="65" fillId="0" borderId="15" xfId="0" applyFont="1" applyFill="1" applyBorder="1" applyAlignment="1">
      <alignment horizontal="left"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65" fillId="0" borderId="16" xfId="0" applyFont="1" applyFill="1" applyBorder="1" applyAlignment="1">
      <alignment horizontal="left" vertical="center" wrapText="1"/>
    </xf>
    <xf numFmtId="0" fontId="66" fillId="28" borderId="0" xfId="0" applyFont="1" applyFill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3" fontId="66" fillId="28" borderId="3" xfId="0" applyNumberFormat="1" applyFont="1" applyFill="1" applyBorder="1" applyAlignment="1">
      <alignment horizontal="center" vertical="center" wrapText="1"/>
    </xf>
    <xf numFmtId="0" fontId="66" fillId="28" borderId="3" xfId="0" applyFont="1" applyFill="1" applyBorder="1" applyAlignment="1">
      <alignment horizontal="center" vertical="center"/>
    </xf>
    <xf numFmtId="0" fontId="109" fillId="28" borderId="3" xfId="0" applyFont="1" applyFill="1" applyBorder="1" applyAlignment="1">
      <alignment horizontal="center" vertical="center" wrapText="1"/>
    </xf>
    <xf numFmtId="3" fontId="109" fillId="28" borderId="15" xfId="0" applyNumberFormat="1" applyFont="1" applyFill="1" applyBorder="1" applyAlignment="1">
      <alignment horizontal="right" vertical="center" wrapText="1"/>
    </xf>
    <xf numFmtId="3" fontId="109" fillId="28" borderId="16" xfId="0" applyNumberFormat="1" applyFont="1" applyFill="1" applyBorder="1" applyAlignment="1">
      <alignment horizontal="right" vertical="center" wrapText="1"/>
    </xf>
    <xf numFmtId="170" fontId="109" fillId="28" borderId="3" xfId="0" applyNumberFormat="1" applyFont="1" applyFill="1" applyBorder="1" applyAlignment="1">
      <alignment horizontal="center" vertical="center" wrapText="1"/>
    </xf>
    <xf numFmtId="0" fontId="70" fillId="28" borderId="15" xfId="0" applyFont="1" applyFill="1" applyBorder="1" applyAlignment="1">
      <alignment horizontal="center" vertical="center" wrapText="1" shrinkToFit="1"/>
    </xf>
    <xf numFmtId="0" fontId="70" fillId="28" borderId="16" xfId="0" applyFont="1" applyFill="1" applyBorder="1" applyAlignment="1">
      <alignment horizontal="center" vertical="center" wrapText="1" shrinkToFit="1"/>
    </xf>
    <xf numFmtId="0" fontId="4" fillId="28" borderId="0" xfId="0" applyFont="1" applyFill="1" applyBorder="1" applyAlignment="1">
      <alignment horizontal="center" vertical="center" wrapText="1"/>
    </xf>
    <xf numFmtId="0" fontId="70" fillId="28" borderId="14" xfId="0" applyFont="1" applyFill="1" applyBorder="1" applyAlignment="1">
      <alignment horizontal="center" vertical="center" wrapText="1" shrinkToFit="1"/>
    </xf>
    <xf numFmtId="0" fontId="70" fillId="28" borderId="19" xfId="0" applyFont="1" applyFill="1" applyBorder="1" applyAlignment="1">
      <alignment horizontal="center" vertical="center" wrapText="1" shrinkToFit="1"/>
    </xf>
    <xf numFmtId="0" fontId="70" fillId="28" borderId="20" xfId="0" applyFont="1" applyFill="1" applyBorder="1" applyAlignment="1">
      <alignment horizontal="center" vertical="center" wrapText="1" shrinkToFit="1"/>
    </xf>
    <xf numFmtId="0" fontId="70" fillId="28" borderId="21" xfId="0" applyFont="1" applyFill="1" applyBorder="1" applyAlignment="1">
      <alignment horizontal="center" vertical="center" wrapText="1" shrinkToFit="1"/>
    </xf>
    <xf numFmtId="0" fontId="70" fillId="28" borderId="22" xfId="0" applyFont="1" applyFill="1" applyBorder="1" applyAlignment="1">
      <alignment horizontal="center" vertical="center" wrapText="1" shrinkToFit="1"/>
    </xf>
    <xf numFmtId="0" fontId="70" fillId="28" borderId="23" xfId="0" applyFont="1" applyFill="1" applyBorder="1" applyAlignment="1">
      <alignment horizontal="center" vertical="center" wrapText="1" shrinkToFit="1"/>
    </xf>
    <xf numFmtId="179" fontId="66" fillId="28" borderId="15" xfId="0" applyNumberFormat="1" applyFont="1" applyFill="1" applyBorder="1" applyAlignment="1">
      <alignment horizontal="center" vertical="center" wrapText="1"/>
    </xf>
    <xf numFmtId="179" fontId="66" fillId="28" borderId="17" xfId="0" applyNumberFormat="1" applyFont="1" applyFill="1" applyBorder="1" applyAlignment="1">
      <alignment horizontal="center" vertical="center" wrapText="1"/>
    </xf>
    <xf numFmtId="179" fontId="66" fillId="28" borderId="16" xfId="0" applyNumberFormat="1" applyFont="1" applyFill="1" applyBorder="1" applyAlignment="1">
      <alignment horizontal="center" vertical="center" wrapText="1"/>
    </xf>
    <xf numFmtId="0" fontId="70" fillId="28" borderId="15" xfId="0" applyNumberFormat="1" applyFont="1" applyFill="1" applyBorder="1" applyAlignment="1">
      <alignment horizontal="center" vertical="center" wrapText="1" shrinkToFit="1"/>
    </xf>
    <xf numFmtId="0" fontId="70" fillId="28" borderId="16" xfId="0" applyNumberFormat="1" applyFont="1" applyFill="1" applyBorder="1" applyAlignment="1">
      <alignment horizontal="center" vertical="center" wrapText="1" shrinkToFit="1"/>
    </xf>
    <xf numFmtId="0" fontId="70" fillId="28" borderId="15" xfId="0" applyNumberFormat="1" applyFont="1" applyFill="1" applyBorder="1" applyAlignment="1">
      <alignment horizontal="center" vertical="center" wrapText="1"/>
    </xf>
    <xf numFmtId="0" fontId="70" fillId="28" borderId="17" xfId="0" applyNumberFormat="1" applyFont="1" applyFill="1" applyBorder="1" applyAlignment="1">
      <alignment horizontal="center" vertical="center" wrapText="1"/>
    </xf>
    <xf numFmtId="0" fontId="70" fillId="28" borderId="16" xfId="0" applyNumberFormat="1" applyFont="1" applyFill="1" applyBorder="1" applyAlignment="1">
      <alignment horizontal="center" vertical="center" wrapText="1"/>
    </xf>
    <xf numFmtId="179" fontId="70" fillId="28" borderId="15" xfId="0" applyNumberFormat="1" applyFont="1" applyFill="1" applyBorder="1" applyAlignment="1">
      <alignment horizontal="center" vertical="center" wrapText="1"/>
    </xf>
    <xf numFmtId="179" fontId="70" fillId="28" borderId="17" xfId="0" applyNumberFormat="1" applyFont="1" applyFill="1" applyBorder="1" applyAlignment="1">
      <alignment horizontal="center" vertical="center" wrapText="1"/>
    </xf>
    <xf numFmtId="179" fontId="70" fillId="28" borderId="16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center" vertical="center" wrapText="1" shrinkToFit="1"/>
    </xf>
    <xf numFmtId="0" fontId="66" fillId="28" borderId="15" xfId="0" applyFont="1" applyFill="1" applyBorder="1" applyAlignment="1">
      <alignment horizontal="left" vertical="center" wrapText="1" shrinkToFit="1"/>
    </xf>
    <xf numFmtId="0" fontId="66" fillId="28" borderId="17" xfId="0" applyFont="1" applyFill="1" applyBorder="1" applyAlignment="1">
      <alignment horizontal="left" vertical="center" wrapText="1" shrinkToFit="1"/>
    </xf>
    <xf numFmtId="0" fontId="66" fillId="28" borderId="16" xfId="0" applyFont="1" applyFill="1" applyBorder="1" applyAlignment="1">
      <alignment horizontal="left" vertical="center" wrapText="1" shrinkToFit="1"/>
    </xf>
    <xf numFmtId="178" fontId="70" fillId="28" borderId="15" xfId="0" applyNumberFormat="1" applyFont="1" applyFill="1" applyBorder="1" applyAlignment="1">
      <alignment horizontal="center" vertical="center" wrapText="1"/>
    </xf>
    <xf numFmtId="178" fontId="70" fillId="28" borderId="17" xfId="0" applyNumberFormat="1" applyFont="1" applyFill="1" applyBorder="1" applyAlignment="1">
      <alignment horizontal="center" vertical="center" wrapText="1"/>
    </xf>
    <xf numFmtId="178" fontId="70" fillId="28" borderId="16" xfId="0" applyNumberFormat="1" applyFont="1" applyFill="1" applyBorder="1" applyAlignment="1">
      <alignment horizontal="center" vertical="center" wrapText="1"/>
    </xf>
    <xf numFmtId="0" fontId="70" fillId="28" borderId="26" xfId="0" applyFont="1" applyFill="1" applyBorder="1" applyAlignment="1">
      <alignment horizontal="center" vertical="center" wrapText="1" shrinkToFit="1"/>
    </xf>
    <xf numFmtId="0" fontId="70" fillId="28" borderId="18" xfId="0" applyFont="1" applyFill="1" applyBorder="1" applyAlignment="1">
      <alignment horizontal="center" vertical="center" wrapText="1" shrinkToFit="1"/>
    </xf>
    <xf numFmtId="0" fontId="70" fillId="28" borderId="24" xfId="0" applyFont="1" applyFill="1" applyBorder="1" applyAlignment="1">
      <alignment horizontal="center" vertical="center" wrapText="1" shrinkToFit="1"/>
    </xf>
    <xf numFmtId="0" fontId="70" fillId="28" borderId="0" xfId="0" applyFont="1" applyFill="1" applyBorder="1" applyAlignment="1">
      <alignment horizontal="center" vertical="center" wrapText="1" shrinkToFit="1"/>
    </xf>
    <xf numFmtId="0" fontId="70" fillId="28" borderId="25" xfId="0" applyFont="1" applyFill="1" applyBorder="1" applyAlignment="1">
      <alignment horizontal="center" vertical="center" wrapText="1" shrinkToFit="1"/>
    </xf>
    <xf numFmtId="0" fontId="70" fillId="28" borderId="13" xfId="0" applyFont="1" applyFill="1" applyBorder="1" applyAlignment="1">
      <alignment horizontal="center" vertical="center" wrapText="1" shrinkToFit="1"/>
    </xf>
    <xf numFmtId="2" fontId="70" fillId="28" borderId="15" xfId="0" applyNumberFormat="1" applyFont="1" applyFill="1" applyBorder="1" applyAlignment="1">
      <alignment horizontal="center" vertical="center" wrapText="1"/>
    </xf>
    <xf numFmtId="2" fontId="70" fillId="28" borderId="17" xfId="0" applyNumberFormat="1" applyFont="1" applyFill="1" applyBorder="1" applyAlignment="1">
      <alignment horizontal="center" vertical="center" wrapText="1"/>
    </xf>
    <xf numFmtId="2" fontId="70" fillId="28" borderId="16" xfId="0" applyNumberFormat="1" applyFont="1" applyFill="1" applyBorder="1" applyAlignment="1">
      <alignment horizontal="center" vertical="center" wrapText="1"/>
    </xf>
    <xf numFmtId="3" fontId="70" fillId="28" borderId="15" xfId="0" applyNumberFormat="1" applyFont="1" applyFill="1" applyBorder="1" applyAlignment="1">
      <alignment horizontal="center" vertical="center" wrapText="1" shrinkToFit="1"/>
    </xf>
    <xf numFmtId="3" fontId="70" fillId="28" borderId="16" xfId="0" applyNumberFormat="1" applyFont="1" applyFill="1" applyBorder="1" applyAlignment="1">
      <alignment horizontal="center" vertical="center" wrapText="1" shrinkToFit="1"/>
    </xf>
    <xf numFmtId="0" fontId="70" fillId="28" borderId="3" xfId="0" applyNumberFormat="1" applyFont="1" applyFill="1" applyBorder="1" applyAlignment="1">
      <alignment horizontal="center" vertical="center" wrapText="1"/>
    </xf>
    <xf numFmtId="49" fontId="70" fillId="28" borderId="15" xfId="0" applyNumberFormat="1" applyFont="1" applyFill="1" applyBorder="1" applyAlignment="1">
      <alignment horizontal="left" vertical="center" wrapText="1"/>
    </xf>
    <xf numFmtId="49" fontId="70" fillId="28" borderId="17" xfId="0" applyNumberFormat="1" applyFont="1" applyFill="1" applyBorder="1" applyAlignment="1">
      <alignment horizontal="left" vertical="center" wrapText="1"/>
    </xf>
    <xf numFmtId="49" fontId="70" fillId="28" borderId="16" xfId="0" applyNumberFormat="1" applyFont="1" applyFill="1" applyBorder="1" applyAlignment="1">
      <alignment horizontal="left" vertical="center" wrapText="1"/>
    </xf>
    <xf numFmtId="49" fontId="70" fillId="28" borderId="15" xfId="0" applyNumberFormat="1" applyFont="1" applyFill="1" applyBorder="1" applyAlignment="1">
      <alignment horizontal="center" vertical="center" wrapText="1"/>
    </xf>
    <xf numFmtId="49" fontId="70" fillId="28" borderId="16" xfId="0" applyNumberFormat="1" applyFont="1" applyFill="1" applyBorder="1" applyAlignment="1">
      <alignment horizontal="center" vertical="center" wrapText="1"/>
    </xf>
    <xf numFmtId="2" fontId="70" fillId="28" borderId="14" xfId="0" applyNumberFormat="1" applyFont="1" applyFill="1" applyBorder="1" applyAlignment="1">
      <alignment horizontal="center" vertical="center" wrapText="1"/>
    </xf>
    <xf numFmtId="2" fontId="70" fillId="28" borderId="19" xfId="0" applyNumberFormat="1" applyFont="1" applyFill="1" applyBorder="1" applyAlignment="1">
      <alignment horizontal="center" vertical="center" wrapText="1"/>
    </xf>
    <xf numFmtId="178" fontId="66" fillId="28" borderId="15" xfId="0" applyNumberFormat="1" applyFont="1" applyFill="1" applyBorder="1" applyAlignment="1">
      <alignment horizontal="center" vertical="center" wrapText="1"/>
    </xf>
    <xf numFmtId="178" fontId="66" fillId="28" borderId="17" xfId="0" applyNumberFormat="1" applyFont="1" applyFill="1" applyBorder="1" applyAlignment="1">
      <alignment horizontal="center" vertical="center" wrapText="1"/>
    </xf>
    <xf numFmtId="178" fontId="66" fillId="28" borderId="16" xfId="0" applyNumberFormat="1" applyFont="1" applyFill="1" applyBorder="1" applyAlignment="1">
      <alignment horizontal="center" vertical="center" wrapText="1"/>
    </xf>
    <xf numFmtId="0" fontId="70" fillId="28" borderId="13" xfId="0" applyFont="1" applyFill="1" applyBorder="1" applyAlignment="1">
      <alignment horizontal="right" vertical="center"/>
    </xf>
    <xf numFmtId="0" fontId="70" fillId="28" borderId="0" xfId="0" applyFont="1" applyFill="1" applyAlignment="1">
      <alignment horizontal="right" vertical="center"/>
    </xf>
    <xf numFmtId="0" fontId="70" fillId="28" borderId="15" xfId="0" applyNumberFormat="1" applyFont="1" applyFill="1" applyBorder="1" applyAlignment="1">
      <alignment horizontal="left" vertical="center" wrapText="1" shrinkToFit="1"/>
    </xf>
    <xf numFmtId="0" fontId="70" fillId="28" borderId="17" xfId="0" applyNumberFormat="1" applyFont="1" applyFill="1" applyBorder="1" applyAlignment="1">
      <alignment horizontal="left" vertical="center" wrapText="1" shrinkToFit="1"/>
    </xf>
    <xf numFmtId="0" fontId="70" fillId="28" borderId="16" xfId="0" applyNumberFormat="1" applyFont="1" applyFill="1" applyBorder="1" applyAlignment="1">
      <alignment horizontal="left" vertical="center" wrapText="1" shrinkToFit="1"/>
    </xf>
    <xf numFmtId="0" fontId="86" fillId="0" borderId="15" xfId="0" applyFont="1" applyBorder="1" applyAlignment="1">
      <alignment horizontal="left" vertical="center" wrapText="1"/>
    </xf>
    <xf numFmtId="0" fontId="86" fillId="0" borderId="17" xfId="0" applyFont="1" applyBorder="1" applyAlignment="1">
      <alignment horizontal="left" vertical="center" wrapText="1"/>
    </xf>
    <xf numFmtId="0" fontId="86" fillId="0" borderId="16" xfId="0" applyFont="1" applyBorder="1" applyAlignment="1">
      <alignment horizontal="left" vertical="center" wrapText="1"/>
    </xf>
    <xf numFmtId="0" fontId="65" fillId="0" borderId="15" xfId="0" applyFont="1" applyBorder="1" applyAlignment="1">
      <alignment horizontal="left" vertical="center" wrapText="1"/>
    </xf>
    <xf numFmtId="0" fontId="65" fillId="0" borderId="17" xfId="0" applyFont="1" applyBorder="1" applyAlignment="1">
      <alignment horizontal="left" vertical="center" wrapText="1"/>
    </xf>
    <xf numFmtId="0" fontId="65" fillId="0" borderId="16" xfId="0" applyFont="1" applyBorder="1" applyAlignment="1">
      <alignment horizontal="left" vertical="center" wrapText="1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0" fontId="99" fillId="28" borderId="15" xfId="0" applyNumberFormat="1" applyFont="1" applyFill="1" applyBorder="1" applyAlignment="1">
      <alignment horizontal="left" vertical="center" wrapText="1" shrinkToFit="1"/>
    </xf>
    <xf numFmtId="0" fontId="99" fillId="28" borderId="17" xfId="0" applyNumberFormat="1" applyFont="1" applyFill="1" applyBorder="1" applyAlignment="1">
      <alignment horizontal="left" vertical="center" wrapText="1" shrinkToFit="1"/>
    </xf>
    <xf numFmtId="0" fontId="99" fillId="28" borderId="16" xfId="0" applyNumberFormat="1" applyFont="1" applyFill="1" applyBorder="1" applyAlignment="1">
      <alignment horizontal="left" vertical="center" wrapText="1" shrinkToFit="1"/>
    </xf>
    <xf numFmtId="0" fontId="70" fillId="28" borderId="24" xfId="0" applyFont="1" applyFill="1" applyBorder="1" applyAlignment="1">
      <alignment horizontal="center" vertical="center" wrapText="1"/>
    </xf>
    <xf numFmtId="0" fontId="70" fillId="28" borderId="25" xfId="0" applyFont="1" applyFill="1" applyBorder="1" applyAlignment="1">
      <alignment horizontal="center" vertical="center" wrapText="1"/>
    </xf>
    <xf numFmtId="0" fontId="75" fillId="0" borderId="15" xfId="0" applyFont="1" applyBorder="1" applyAlignment="1">
      <alignment horizontal="left" vertical="center" wrapText="1"/>
    </xf>
    <xf numFmtId="0" fontId="75" fillId="0" borderId="17" xfId="0" applyFont="1" applyBorder="1" applyAlignment="1">
      <alignment horizontal="left" vertical="center" wrapText="1"/>
    </xf>
    <xf numFmtId="0" fontId="75" fillId="0" borderId="16" xfId="0" applyFont="1" applyBorder="1" applyAlignment="1">
      <alignment horizontal="left" vertical="center" wrapText="1"/>
    </xf>
    <xf numFmtId="0" fontId="65" fillId="0" borderId="15" xfId="0" applyFont="1" applyBorder="1" applyAlignment="1">
      <alignment horizontal="left" vertical="center"/>
    </xf>
    <xf numFmtId="0" fontId="65" fillId="0" borderId="17" xfId="0" applyFont="1" applyBorder="1" applyAlignment="1">
      <alignment horizontal="left" vertical="center"/>
    </xf>
    <xf numFmtId="0" fontId="65" fillId="0" borderId="16" xfId="0" applyFont="1" applyBorder="1" applyAlignment="1">
      <alignment horizontal="left" vertical="center"/>
    </xf>
    <xf numFmtId="0" fontId="66" fillId="28" borderId="15" xfId="0" applyNumberFormat="1" applyFont="1" applyFill="1" applyBorder="1" applyAlignment="1">
      <alignment horizontal="left" vertical="center" wrapText="1" shrinkToFit="1"/>
    </xf>
    <xf numFmtId="0" fontId="66" fillId="28" borderId="17" xfId="0" applyNumberFormat="1" applyFont="1" applyFill="1" applyBorder="1" applyAlignment="1">
      <alignment horizontal="left" vertical="center" wrapText="1" shrinkToFit="1"/>
    </xf>
    <xf numFmtId="0" fontId="66" fillId="28" borderId="16" xfId="0" applyNumberFormat="1" applyFont="1" applyFill="1" applyBorder="1" applyAlignment="1">
      <alignment horizontal="left" vertical="center" wrapText="1" shrinkToFit="1"/>
    </xf>
    <xf numFmtId="177" fontId="70" fillId="0" borderId="15" xfId="0" applyNumberFormat="1" applyFont="1" applyFill="1" applyBorder="1" applyAlignment="1">
      <alignment horizontal="center" vertical="center" wrapText="1"/>
    </xf>
    <xf numFmtId="177" fontId="70" fillId="0" borderId="16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horizontal="center" vertical="center" wrapText="1"/>
    </xf>
    <xf numFmtId="3" fontId="70" fillId="0" borderId="3" xfId="0" applyNumberFormat="1" applyFont="1" applyFill="1" applyBorder="1" applyAlignment="1">
      <alignment horizontal="left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0" fontId="70" fillId="28" borderId="15" xfId="0" applyNumberFormat="1" applyFont="1" applyFill="1" applyBorder="1" applyAlignment="1">
      <alignment horizontal="left" vertical="justify"/>
    </xf>
    <xf numFmtId="0" fontId="70" fillId="28" borderId="16" xfId="0" applyNumberFormat="1" applyFont="1" applyFill="1" applyBorder="1" applyAlignment="1">
      <alignment horizontal="left" vertical="justify"/>
    </xf>
    <xf numFmtId="3" fontId="70" fillId="28" borderId="3" xfId="0" applyNumberFormat="1" applyFont="1" applyFill="1" applyBorder="1" applyAlignment="1">
      <alignment horizontal="left" vertical="center" wrapText="1"/>
    </xf>
    <xf numFmtId="0" fontId="70" fillId="28" borderId="15" xfId="0" applyNumberFormat="1" applyFont="1" applyFill="1" applyBorder="1" applyAlignment="1">
      <alignment horizontal="center"/>
    </xf>
    <xf numFmtId="0" fontId="70" fillId="28" borderId="16" xfId="0" applyNumberFormat="1" applyFont="1" applyFill="1" applyBorder="1" applyAlignment="1">
      <alignment horizontal="center"/>
    </xf>
    <xf numFmtId="0" fontId="99" fillId="28" borderId="0" xfId="0" applyFont="1" applyFill="1" applyAlignment="1">
      <alignment vertical="center" wrapText="1"/>
    </xf>
    <xf numFmtId="0" fontId="0" fillId="28" borderId="0" xfId="0" applyFill="1" applyAlignment="1">
      <alignment vertical="center" wrapText="1"/>
    </xf>
    <xf numFmtId="3" fontId="66" fillId="28" borderId="3" xfId="0" applyNumberFormat="1" applyFont="1" applyFill="1" applyBorder="1" applyAlignment="1">
      <alignment horizontal="left" vertical="center" wrapText="1"/>
    </xf>
    <xf numFmtId="0" fontId="71" fillId="28" borderId="0" xfId="0" applyFont="1" applyFill="1" applyBorder="1" applyAlignment="1">
      <alignment horizontal="center"/>
    </xf>
    <xf numFmtId="169" fontId="66" fillId="28" borderId="0" xfId="0" applyNumberFormat="1" applyFont="1" applyFill="1" applyBorder="1" applyAlignment="1">
      <alignment horizontal="center"/>
    </xf>
    <xf numFmtId="0" fontId="66" fillId="28" borderId="15" xfId="0" applyFont="1" applyFill="1" applyBorder="1" applyAlignment="1">
      <alignment horizontal="left"/>
    </xf>
    <xf numFmtId="0" fontId="66" fillId="28" borderId="17" xfId="0" applyFont="1" applyFill="1" applyBorder="1" applyAlignment="1">
      <alignment horizontal="left"/>
    </xf>
    <xf numFmtId="0" fontId="66" fillId="28" borderId="16" xfId="0" applyFont="1" applyFill="1" applyBorder="1" applyAlignment="1">
      <alignment horizontal="left"/>
    </xf>
    <xf numFmtId="0" fontId="74" fillId="0" borderId="0" xfId="0" applyFont="1" applyAlignment="1">
      <alignment horizontal="right" vertical="center"/>
    </xf>
    <xf numFmtId="0" fontId="65" fillId="0" borderId="13" xfId="0" applyFont="1" applyFill="1" applyBorder="1" applyAlignment="1">
      <alignment horizontal="right"/>
    </xf>
    <xf numFmtId="0" fontId="65" fillId="0" borderId="14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74" fillId="0" borderId="15" xfId="0" applyFont="1" applyFill="1" applyBorder="1" applyAlignment="1">
      <alignment horizontal="center" vertical="center"/>
    </xf>
    <xf numFmtId="0" fontId="89" fillId="0" borderId="17" xfId="0" applyFont="1" applyBorder="1" applyAlignment="1">
      <alignment horizontal="center" vertical="center"/>
    </xf>
    <xf numFmtId="0" fontId="89" fillId="0" borderId="16" xfId="0" applyFont="1" applyBorder="1" applyAlignment="1">
      <alignment horizontal="center" vertical="center"/>
    </xf>
    <xf numFmtId="0" fontId="74" fillId="28" borderId="15" xfId="0" applyFont="1" applyFill="1" applyBorder="1" applyAlignment="1">
      <alignment horizontal="center" vertical="center" wrapText="1"/>
    </xf>
    <xf numFmtId="0" fontId="89" fillId="28" borderId="17" xfId="0" applyFont="1" applyFill="1" applyBorder="1" applyAlignment="1">
      <alignment horizontal="center" vertical="center"/>
    </xf>
    <xf numFmtId="0" fontId="89" fillId="28" borderId="16" xfId="0" applyFont="1" applyFill="1" applyBorder="1" applyAlignment="1">
      <alignment horizontal="center" vertical="center"/>
    </xf>
    <xf numFmtId="0" fontId="95" fillId="0" borderId="0" xfId="0" applyFont="1" applyAlignment="1">
      <alignment horizontal="center" vertical="center" wrapText="1"/>
    </xf>
    <xf numFmtId="0" fontId="94" fillId="28" borderId="0" xfId="0" applyFont="1" applyFill="1" applyBorder="1" applyAlignment="1">
      <alignment horizontal="right"/>
    </xf>
    <xf numFmtId="0" fontId="94" fillId="28" borderId="0" xfId="0" applyFont="1" applyFill="1" applyAlignment="1">
      <alignment horizontal="center"/>
    </xf>
    <xf numFmtId="164" fontId="94" fillId="28" borderId="3" xfId="0" applyNumberFormat="1" applyFont="1" applyFill="1" applyBorder="1" applyAlignment="1">
      <alignment horizontal="center" vertical="center" wrapText="1"/>
    </xf>
    <xf numFmtId="0" fontId="84" fillId="28" borderId="0" xfId="0" applyFont="1" applyFill="1" applyAlignment="1">
      <alignment horizontal="right" wrapText="1"/>
    </xf>
    <xf numFmtId="0" fontId="80" fillId="28" borderId="0" xfId="0" applyFont="1" applyFill="1" applyAlignment="1">
      <alignment horizontal="center" wrapText="1"/>
    </xf>
    <xf numFmtId="0" fontId="84" fillId="28" borderId="0" xfId="0" applyFont="1" applyFill="1" applyBorder="1" applyAlignment="1">
      <alignment horizontal="right"/>
    </xf>
    <xf numFmtId="0" fontId="94" fillId="28" borderId="3" xfId="0" applyFont="1" applyFill="1" applyBorder="1" applyAlignment="1">
      <alignment horizontal="center" vertical="center" wrapText="1"/>
    </xf>
    <xf numFmtId="0" fontId="96" fillId="28" borderId="0" xfId="0" applyFont="1" applyFill="1" applyAlignment="1">
      <alignment horizontal="center" wrapText="1"/>
    </xf>
    <xf numFmtId="0" fontId="93" fillId="28" borderId="0" xfId="0" applyFont="1" applyFill="1" applyAlignment="1">
      <alignment horizontal="center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42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externalLink" Target="externalLinks/externalLink46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56" Type="http://schemas.openxmlformats.org/officeDocument/2006/relationships/externalLink" Target="externalLinks/externalLink4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5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irich\LOCALS~1\Temp\DOCUME~1\VOYTOV~1\LOCALS~1\Temp\Rar$DI00.867\Planning%20System%20Project\consolidation%20hq%20formatt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sarivskaTO\Desktop\&#1052;&#1086;&#1080;%20&#1076;&#1086;&#1082;&#1091;&#1084;&#1077;&#1085;&#1090;&#1080;\&#1060;&#1110;&#1085;&#1087;&#1083;&#1072;&#1085;\&#1042;&#1080;&#1082;&#1086;&#1085;&#1072;&#1085;&#1085;&#1103;%202025%201%20&#1087;&#1110;&#1074;\&#1045;&#1082;&#1086;&#1042;&#1110;&#1085;\Ariadna\Sum_pok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Plan\Exchange\_________________________Plan_ZP\!_&#1055;&#1077;&#1095;&#1072;&#1090;&#1100;\&#1052;&#1058;&#1056;%20&#1074;&#1089;&#1077;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INKEV~1\LOCALS~1\Temp\Rar$DI00.781\Dept\FinPlan-Economy\Planning%20System%20Project\consolidation%20hq%20formatted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  <sheetName val="Лист2"/>
      <sheetName val="ПЛАН ЗАКУПІВЕЛЬ 2018"/>
      <sheetName val="Аркуш2"/>
      <sheetName val="MPPZ"/>
      <sheetName val="адмін_(2)"/>
      <sheetName val="Лист3"/>
      <sheetName val="TDSheet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  <sheetName val="Current"/>
      <sheetName val="прим. IX. Деб. заб."/>
      <sheetName val="Test"/>
      <sheetName val="statiy"/>
      <sheetName val="pidr"/>
      <sheetName val="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МТР_Газ_України"/>
      <sheetName val="МТР_все_2"/>
      <sheetName val="база  "/>
      <sheetName val="Links"/>
      <sheetName val="Lead"/>
      <sheetName val="P_SC"/>
      <sheetName val="XLR_NoRangeSheet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  <sheetName val="Допущени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МТР все - 5"/>
      <sheetName val="Лист1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 refreshError="1"/>
      <sheetData sheetId="3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Ener_"/>
      <sheetName val="gdp"/>
      <sheetName val="1993"/>
      <sheetName val="Додаток 3"/>
      <sheetName val="Бюдж. баланс "/>
      <sheetName val="параметр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/>
      <sheetData sheetId="29"/>
      <sheetData sheetId="3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  <sheetName val="Осн. фін. пок. 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  <sheetName val="Лист1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  <sheetName val="скрыть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банк"/>
      <sheetName val="дез"/>
      <sheetName val="связь"/>
      <sheetName val="компод"/>
      <sheetName val="пож"/>
      <sheetName val="проезд"/>
      <sheetName val="страх"/>
      <sheetName val="gdp"/>
      <sheetName val="до викупа"/>
      <sheetName val="Лист1"/>
      <sheetName val="Розш. ел. витрат за 9 місяців"/>
      <sheetName val="Рокада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  <sheetName val="Set"/>
      <sheetName val="додаток  3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gdp"/>
      <sheetName val="7  інші витрати"/>
      <sheetName val="Ener 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1993"/>
      <sheetName val="рік"/>
      <sheetName val="7  інші витрати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I327"/>
  <sheetViews>
    <sheetView view="pageBreakPreview" zoomScale="50" zoomScaleNormal="50" zoomScaleSheetLayoutView="50" workbookViewId="0">
      <selection activeCell="F13" sqref="F13"/>
    </sheetView>
  </sheetViews>
  <sheetFormatPr defaultColWidth="9.109375" defaultRowHeight="18"/>
  <cols>
    <col min="1" max="1" width="98.5546875" style="69" customWidth="1"/>
    <col min="2" max="2" width="14.88671875" style="70" customWidth="1"/>
    <col min="3" max="6" width="22.44140625" style="70" customWidth="1"/>
    <col min="7" max="8" width="18.33203125" style="70" customWidth="1"/>
    <col min="9" max="9" width="33.88671875" style="70" customWidth="1"/>
    <col min="10" max="16384" width="9.109375" style="69"/>
  </cols>
  <sheetData>
    <row r="2" spans="1:9" ht="39.75" customHeight="1">
      <c r="A2" s="453" t="s">
        <v>89</v>
      </c>
      <c r="B2" s="453"/>
      <c r="C2" s="453"/>
      <c r="D2" s="453"/>
      <c r="E2" s="453"/>
      <c r="F2" s="453"/>
      <c r="G2" s="453"/>
      <c r="H2" s="453"/>
      <c r="I2" s="453"/>
    </row>
    <row r="3" spans="1:9" ht="39.75" customHeight="1">
      <c r="A3" s="453" t="s">
        <v>282</v>
      </c>
      <c r="B3" s="453"/>
      <c r="C3" s="453"/>
      <c r="D3" s="453"/>
      <c r="E3" s="453"/>
      <c r="F3" s="453"/>
      <c r="G3" s="453"/>
      <c r="H3" s="453"/>
      <c r="I3" s="453"/>
    </row>
    <row r="4" spans="1:9" ht="51.75" customHeight="1">
      <c r="C4" s="453" t="s">
        <v>390</v>
      </c>
      <c r="D4" s="453"/>
      <c r="E4" s="453"/>
    </row>
    <row r="5" spans="1:9" ht="29.25" customHeight="1">
      <c r="I5" s="71" t="s">
        <v>169</v>
      </c>
    </row>
    <row r="6" spans="1:9" ht="37.5" customHeight="1">
      <c r="A6" s="458" t="s">
        <v>54</v>
      </c>
      <c r="B6" s="458"/>
      <c r="C6" s="458"/>
      <c r="D6" s="458"/>
      <c r="E6" s="458"/>
      <c r="F6" s="458"/>
      <c r="G6" s="458"/>
      <c r="H6" s="458"/>
      <c r="I6" s="458"/>
    </row>
    <row r="7" spans="1:9" ht="22.5" customHeight="1">
      <c r="A7" s="72"/>
      <c r="B7" s="73"/>
      <c r="C7" s="73"/>
      <c r="D7" s="73"/>
      <c r="E7" s="73"/>
      <c r="F7" s="73"/>
      <c r="G7" s="73"/>
      <c r="H7" s="73" t="s">
        <v>286</v>
      </c>
      <c r="I7" s="73"/>
    </row>
    <row r="8" spans="1:9" ht="55.5" customHeight="1">
      <c r="A8" s="460" t="s">
        <v>102</v>
      </c>
      <c r="B8" s="459" t="s">
        <v>7</v>
      </c>
      <c r="C8" s="459" t="s">
        <v>139</v>
      </c>
      <c r="D8" s="459"/>
      <c r="E8" s="460" t="s">
        <v>391</v>
      </c>
      <c r="F8" s="460"/>
      <c r="G8" s="460"/>
      <c r="H8" s="460"/>
      <c r="I8" s="460"/>
    </row>
    <row r="9" spans="1:9" ht="108" customHeight="1">
      <c r="A9" s="460"/>
      <c r="B9" s="459"/>
      <c r="C9" s="425" t="s">
        <v>364</v>
      </c>
      <c r="D9" s="425" t="s">
        <v>392</v>
      </c>
      <c r="E9" s="74" t="s">
        <v>96</v>
      </c>
      <c r="F9" s="74" t="s">
        <v>92</v>
      </c>
      <c r="G9" s="75" t="s">
        <v>99</v>
      </c>
      <c r="H9" s="75" t="s">
        <v>180</v>
      </c>
      <c r="I9" s="74" t="s">
        <v>98</v>
      </c>
    </row>
    <row r="10" spans="1:9" ht="42.75" customHeight="1">
      <c r="A10" s="76">
        <v>1</v>
      </c>
      <c r="B10" s="74">
        <v>2</v>
      </c>
      <c r="C10" s="76">
        <v>3</v>
      </c>
      <c r="D10" s="74">
        <v>4</v>
      </c>
      <c r="E10" s="76">
        <v>5</v>
      </c>
      <c r="F10" s="74">
        <v>6</v>
      </c>
      <c r="G10" s="76">
        <v>7</v>
      </c>
      <c r="H10" s="74">
        <v>8</v>
      </c>
      <c r="I10" s="76">
        <v>9</v>
      </c>
    </row>
    <row r="11" spans="1:9" s="77" customFormat="1" ht="39.75" customHeight="1">
      <c r="A11" s="461" t="s">
        <v>97</v>
      </c>
      <c r="B11" s="461"/>
      <c r="C11" s="461"/>
      <c r="D11" s="461"/>
      <c r="E11" s="461"/>
      <c r="F11" s="461"/>
      <c r="G11" s="461"/>
      <c r="H11" s="461"/>
      <c r="I11" s="461"/>
    </row>
    <row r="12" spans="1:9" s="77" customFormat="1" ht="40.5" customHeight="1">
      <c r="A12" s="78" t="s">
        <v>80</v>
      </c>
      <c r="B12" s="79">
        <v>1000</v>
      </c>
      <c r="C12" s="205">
        <v>73950</v>
      </c>
      <c r="D12" s="205">
        <f>F12</f>
        <v>77710</v>
      </c>
      <c r="E12" s="205">
        <v>74606</v>
      </c>
      <c r="F12" s="205">
        <v>77710</v>
      </c>
      <c r="G12" s="205">
        <f>F12-E12</f>
        <v>3104</v>
      </c>
      <c r="H12" s="89">
        <f>(F12/E12)*100</f>
        <v>104.2</v>
      </c>
      <c r="I12" s="429"/>
    </row>
    <row r="13" spans="1:9" s="77" customFormat="1" ht="40.5" customHeight="1">
      <c r="A13" s="78" t="s">
        <v>76</v>
      </c>
      <c r="B13" s="79">
        <v>1010</v>
      </c>
      <c r="C13" s="205">
        <f>SUM(C14:C21)</f>
        <v>-60314</v>
      </c>
      <c r="D13" s="205">
        <f>SUM(D14:D21)</f>
        <v>-64369</v>
      </c>
      <c r="E13" s="205">
        <f>SUM(E14:E21)</f>
        <v>-63194</v>
      </c>
      <c r="F13" s="205">
        <f>SUM(F14:F21)</f>
        <v>-64369</v>
      </c>
      <c r="G13" s="205">
        <f t="shared" ref="G13:G70" si="0">F13-E13</f>
        <v>-1175</v>
      </c>
      <c r="H13" s="89">
        <f t="shared" ref="H13:H73" si="1">(F13/E13)*100</f>
        <v>101.9</v>
      </c>
      <c r="I13" s="429"/>
    </row>
    <row r="14" spans="1:9" s="77" customFormat="1" ht="36" customHeight="1">
      <c r="A14" s="80" t="s">
        <v>153</v>
      </c>
      <c r="B14" s="48">
        <v>1011</v>
      </c>
      <c r="C14" s="300">
        <v>-23506</v>
      </c>
      <c r="D14" s="206">
        <f>F14</f>
        <v>-24576</v>
      </c>
      <c r="E14" s="206">
        <v>-24902</v>
      </c>
      <c r="F14" s="206">
        <v>-24576</v>
      </c>
      <c r="G14" s="206">
        <f t="shared" si="0"/>
        <v>326</v>
      </c>
      <c r="H14" s="90">
        <f t="shared" si="1"/>
        <v>98.7</v>
      </c>
      <c r="I14" s="430"/>
    </row>
    <row r="15" spans="1:9" s="77" customFormat="1" ht="36" customHeight="1">
      <c r="A15" s="80" t="s">
        <v>154</v>
      </c>
      <c r="B15" s="48">
        <v>1012</v>
      </c>
      <c r="C15" s="300" t="s">
        <v>119</v>
      </c>
      <c r="D15" s="288" t="str">
        <f t="shared" ref="D15:D21" si="2">F15</f>
        <v>(    )</v>
      </c>
      <c r="E15" s="206"/>
      <c r="F15" s="206" t="s">
        <v>119</v>
      </c>
      <c r="G15" s="206"/>
      <c r="H15" s="90"/>
      <c r="I15" s="430"/>
    </row>
    <row r="16" spans="1:9" s="77" customFormat="1" ht="36" customHeight="1">
      <c r="A16" s="80" t="s">
        <v>155</v>
      </c>
      <c r="B16" s="48">
        <v>1013</v>
      </c>
      <c r="C16" s="300">
        <v>-1070</v>
      </c>
      <c r="D16" s="288">
        <f t="shared" si="2"/>
        <v>-1210</v>
      </c>
      <c r="E16" s="206">
        <v>-916</v>
      </c>
      <c r="F16" s="206">
        <v>-1210</v>
      </c>
      <c r="G16" s="206">
        <f t="shared" si="0"/>
        <v>-294</v>
      </c>
      <c r="H16" s="90">
        <f t="shared" si="1"/>
        <v>132.1</v>
      </c>
      <c r="I16" s="430"/>
    </row>
    <row r="17" spans="1:9" s="77" customFormat="1" ht="36" customHeight="1">
      <c r="A17" s="80" t="s">
        <v>4</v>
      </c>
      <c r="B17" s="48">
        <v>1014</v>
      </c>
      <c r="C17" s="300">
        <v>-18612</v>
      </c>
      <c r="D17" s="288">
        <f t="shared" si="2"/>
        <v>-20578</v>
      </c>
      <c r="E17" s="206">
        <v>-19686</v>
      </c>
      <c r="F17" s="206">
        <v>-20578</v>
      </c>
      <c r="G17" s="301">
        <f t="shared" ref="G17:G21" si="3">F17-E17</f>
        <v>-892</v>
      </c>
      <c r="H17" s="90">
        <f t="shared" ref="H17:H21" si="4">(F17/E17)*100</f>
        <v>104.5</v>
      </c>
      <c r="I17" s="430"/>
    </row>
    <row r="18" spans="1:9" s="77" customFormat="1" ht="36" customHeight="1">
      <c r="A18" s="80" t="s">
        <v>5</v>
      </c>
      <c r="B18" s="48">
        <v>1015</v>
      </c>
      <c r="C18" s="300">
        <v>-4012</v>
      </c>
      <c r="D18" s="288">
        <f t="shared" si="2"/>
        <v>-4402</v>
      </c>
      <c r="E18" s="206">
        <v>-4330</v>
      </c>
      <c r="F18" s="206">
        <v>-4402</v>
      </c>
      <c r="G18" s="301">
        <f t="shared" si="3"/>
        <v>-72</v>
      </c>
      <c r="H18" s="90">
        <f t="shared" si="4"/>
        <v>101.7</v>
      </c>
      <c r="I18" s="430"/>
    </row>
    <row r="19" spans="1:9" s="81" customFormat="1" ht="52.5" customHeight="1">
      <c r="A19" s="80" t="s">
        <v>156</v>
      </c>
      <c r="B19" s="46">
        <v>1016</v>
      </c>
      <c r="C19" s="300">
        <v>-720</v>
      </c>
      <c r="D19" s="288">
        <f t="shared" si="2"/>
        <v>-334</v>
      </c>
      <c r="E19" s="206">
        <v>-966</v>
      </c>
      <c r="F19" s="301">
        <v>-334</v>
      </c>
      <c r="G19" s="301">
        <f t="shared" si="3"/>
        <v>632</v>
      </c>
      <c r="H19" s="90">
        <f t="shared" si="4"/>
        <v>34.6</v>
      </c>
      <c r="I19" s="431"/>
    </row>
    <row r="20" spans="1:9" s="81" customFormat="1" ht="36" customHeight="1">
      <c r="A20" s="80" t="s">
        <v>157</v>
      </c>
      <c r="B20" s="46">
        <v>1017</v>
      </c>
      <c r="C20" s="300">
        <v>-4355</v>
      </c>
      <c r="D20" s="288">
        <f t="shared" si="2"/>
        <v>-5163</v>
      </c>
      <c r="E20" s="206">
        <v>-4060</v>
      </c>
      <c r="F20" s="206">
        <v>-5163</v>
      </c>
      <c r="G20" s="301">
        <f t="shared" si="3"/>
        <v>-1103</v>
      </c>
      <c r="H20" s="90">
        <f t="shared" si="4"/>
        <v>127.2</v>
      </c>
      <c r="I20" s="431"/>
    </row>
    <row r="21" spans="1:9" s="77" customFormat="1" ht="36" customHeight="1">
      <c r="A21" s="80" t="s">
        <v>158</v>
      </c>
      <c r="B21" s="48">
        <v>1018</v>
      </c>
      <c r="C21" s="300">
        <f>'Розшифровка фінрезультати'!C6</f>
        <v>-8039</v>
      </c>
      <c r="D21" s="288">
        <f t="shared" si="2"/>
        <v>-8106</v>
      </c>
      <c r="E21" s="206">
        <f>'Розшифровка фінрезультати'!D6</f>
        <v>-8334</v>
      </c>
      <c r="F21" s="206">
        <f>'Розшифровка фінрезультати'!E6</f>
        <v>-8106</v>
      </c>
      <c r="G21" s="301">
        <f t="shared" si="3"/>
        <v>228</v>
      </c>
      <c r="H21" s="90">
        <f t="shared" si="4"/>
        <v>97.3</v>
      </c>
      <c r="I21" s="430"/>
    </row>
    <row r="22" spans="1:9" s="77" customFormat="1" ht="31.5" customHeight="1">
      <c r="A22" s="78" t="s">
        <v>10</v>
      </c>
      <c r="B22" s="79">
        <v>1020</v>
      </c>
      <c r="C22" s="205">
        <f>SUM(C12,C13)</f>
        <v>13636</v>
      </c>
      <c r="D22" s="205">
        <f>SUM(D12,D13)</f>
        <v>13341</v>
      </c>
      <c r="E22" s="205">
        <f>SUM(E12,E13)</f>
        <v>11412</v>
      </c>
      <c r="F22" s="205">
        <f>SUM(F12,F13)</f>
        <v>13341</v>
      </c>
      <c r="G22" s="205">
        <f>F22-E22</f>
        <v>1929</v>
      </c>
      <c r="H22" s="89">
        <f>(F22/E22)*100</f>
        <v>116.9</v>
      </c>
      <c r="I22" s="429"/>
    </row>
    <row r="23" spans="1:9" s="77" customFormat="1" ht="37.5" customHeight="1">
      <c r="A23" s="78" t="s">
        <v>86</v>
      </c>
      <c r="B23" s="79">
        <v>1030</v>
      </c>
      <c r="C23" s="205">
        <f>SUM(C24:C41,C43)</f>
        <v>-7331</v>
      </c>
      <c r="D23" s="205">
        <f>SUM(D24:D41,D43)</f>
        <v>-7773</v>
      </c>
      <c r="E23" s="205">
        <f>SUM(E24:E41,E43)</f>
        <v>-7893</v>
      </c>
      <c r="F23" s="205">
        <f>SUM(F24:F41,F43)</f>
        <v>-7773</v>
      </c>
      <c r="G23" s="205">
        <f>F23-E23</f>
        <v>120</v>
      </c>
      <c r="H23" s="89">
        <f t="shared" si="1"/>
        <v>98.5</v>
      </c>
      <c r="I23" s="429"/>
    </row>
    <row r="24" spans="1:9" s="77" customFormat="1" ht="36" customHeight="1">
      <c r="A24" s="80" t="s">
        <v>58</v>
      </c>
      <c r="B24" s="48">
        <v>1031</v>
      </c>
      <c r="C24" s="206" t="s">
        <v>119</v>
      </c>
      <c r="D24" s="206" t="str">
        <f>F24</f>
        <v>(    )</v>
      </c>
      <c r="E24" s="301" t="s">
        <v>119</v>
      </c>
      <c r="F24" s="206" t="s">
        <v>119</v>
      </c>
      <c r="G24" s="206"/>
      <c r="H24" s="90"/>
      <c r="I24" s="430"/>
    </row>
    <row r="25" spans="1:9" s="77" customFormat="1" ht="36" customHeight="1">
      <c r="A25" s="80" t="s">
        <v>81</v>
      </c>
      <c r="B25" s="48">
        <v>1032</v>
      </c>
      <c r="C25" s="206" t="s">
        <v>119</v>
      </c>
      <c r="D25" s="288" t="str">
        <f t="shared" ref="D25:D51" si="5">F25</f>
        <v>(    )</v>
      </c>
      <c r="E25" s="301" t="s">
        <v>119</v>
      </c>
      <c r="F25" s="206" t="s">
        <v>119</v>
      </c>
      <c r="G25" s="206"/>
      <c r="H25" s="90"/>
      <c r="I25" s="430"/>
    </row>
    <row r="26" spans="1:9" s="77" customFormat="1" ht="36" customHeight="1">
      <c r="A26" s="80" t="s">
        <v>9</v>
      </c>
      <c r="B26" s="48">
        <v>1033</v>
      </c>
      <c r="C26" s="206" t="s">
        <v>119</v>
      </c>
      <c r="D26" s="288" t="str">
        <f t="shared" si="5"/>
        <v>(    )</v>
      </c>
      <c r="E26" s="301" t="s">
        <v>119</v>
      </c>
      <c r="F26" s="206" t="s">
        <v>119</v>
      </c>
      <c r="G26" s="206"/>
      <c r="H26" s="90"/>
      <c r="I26" s="430"/>
    </row>
    <row r="27" spans="1:9" s="77" customFormat="1" ht="36" customHeight="1">
      <c r="A27" s="80" t="s">
        <v>17</v>
      </c>
      <c r="B27" s="48">
        <v>1034</v>
      </c>
      <c r="C27" s="206">
        <v>-27</v>
      </c>
      <c r="D27" s="288">
        <f t="shared" si="5"/>
        <v>0</v>
      </c>
      <c r="E27" s="206"/>
      <c r="F27" s="206">
        <v>0</v>
      </c>
      <c r="G27" s="301">
        <f t="shared" si="0"/>
        <v>0</v>
      </c>
      <c r="H27" s="90"/>
      <c r="I27" s="430"/>
    </row>
    <row r="28" spans="1:9" s="77" customFormat="1" ht="36" customHeight="1">
      <c r="A28" s="80" t="s">
        <v>18</v>
      </c>
      <c r="B28" s="48">
        <v>1035</v>
      </c>
      <c r="C28" s="206">
        <v>-10</v>
      </c>
      <c r="D28" s="288">
        <f t="shared" si="5"/>
        <v>-13</v>
      </c>
      <c r="E28" s="206">
        <v>-12</v>
      </c>
      <c r="F28" s="206">
        <v>-13</v>
      </c>
      <c r="G28" s="206">
        <f t="shared" si="0"/>
        <v>-1</v>
      </c>
      <c r="H28" s="90">
        <f t="shared" si="1"/>
        <v>108.3</v>
      </c>
      <c r="I28" s="430"/>
    </row>
    <row r="29" spans="1:9" s="77" customFormat="1" ht="36" customHeight="1">
      <c r="A29" s="80" t="s">
        <v>19</v>
      </c>
      <c r="B29" s="48">
        <v>1036</v>
      </c>
      <c r="C29" s="206">
        <v>-4924</v>
      </c>
      <c r="D29" s="288">
        <f t="shared" si="5"/>
        <v>-5463</v>
      </c>
      <c r="E29" s="206">
        <v>-5516</v>
      </c>
      <c r="F29" s="206">
        <v>-5463</v>
      </c>
      <c r="G29" s="206">
        <f t="shared" si="0"/>
        <v>53</v>
      </c>
      <c r="H29" s="90">
        <f t="shared" si="1"/>
        <v>99</v>
      </c>
      <c r="I29" s="430"/>
    </row>
    <row r="30" spans="1:9" s="77" customFormat="1" ht="36" customHeight="1">
      <c r="A30" s="80" t="s">
        <v>20</v>
      </c>
      <c r="B30" s="48">
        <v>1037</v>
      </c>
      <c r="C30" s="206">
        <v>-930</v>
      </c>
      <c r="D30" s="288">
        <f t="shared" si="5"/>
        <v>-1022</v>
      </c>
      <c r="E30" s="206">
        <v>-1214</v>
      </c>
      <c r="F30" s="206">
        <v>-1022</v>
      </c>
      <c r="G30" s="206">
        <f t="shared" si="0"/>
        <v>192</v>
      </c>
      <c r="H30" s="90">
        <f t="shared" si="1"/>
        <v>84.2</v>
      </c>
      <c r="I30" s="430"/>
    </row>
    <row r="31" spans="1:9" s="77" customFormat="1" ht="48.75" customHeight="1">
      <c r="A31" s="80" t="s">
        <v>21</v>
      </c>
      <c r="B31" s="48">
        <v>1038</v>
      </c>
      <c r="C31" s="206">
        <v>-70</v>
      </c>
      <c r="D31" s="288">
        <f t="shared" si="5"/>
        <v>-44</v>
      </c>
      <c r="E31" s="206">
        <v>-36</v>
      </c>
      <c r="F31" s="206">
        <v>-44</v>
      </c>
      <c r="G31" s="206">
        <f t="shared" si="0"/>
        <v>-8</v>
      </c>
      <c r="H31" s="90">
        <f t="shared" si="1"/>
        <v>122.2</v>
      </c>
      <c r="I31" s="430"/>
    </row>
    <row r="32" spans="1:9" s="81" customFormat="1" ht="48.75" customHeight="1">
      <c r="A32" s="80" t="s">
        <v>22</v>
      </c>
      <c r="B32" s="48">
        <v>1039</v>
      </c>
      <c r="C32" s="206" t="s">
        <v>119</v>
      </c>
      <c r="D32" s="288" t="str">
        <f t="shared" si="5"/>
        <v>(    )</v>
      </c>
      <c r="E32" s="301" t="s">
        <v>119</v>
      </c>
      <c r="F32" s="206" t="s">
        <v>119</v>
      </c>
      <c r="G32" s="206"/>
      <c r="H32" s="90"/>
      <c r="I32" s="430"/>
    </row>
    <row r="33" spans="1:9" s="77" customFormat="1" ht="36" customHeight="1">
      <c r="A33" s="80" t="s">
        <v>23</v>
      </c>
      <c r="B33" s="48">
        <v>1040</v>
      </c>
      <c r="C33" s="206" t="s">
        <v>119</v>
      </c>
      <c r="D33" s="288" t="str">
        <f t="shared" si="5"/>
        <v>(    )</v>
      </c>
      <c r="E33" s="301" t="s">
        <v>119</v>
      </c>
      <c r="F33" s="206" t="s">
        <v>119</v>
      </c>
      <c r="G33" s="206"/>
      <c r="H33" s="90"/>
      <c r="I33" s="430"/>
    </row>
    <row r="34" spans="1:9" s="77" customFormat="1" ht="36" customHeight="1">
      <c r="A34" s="80" t="s">
        <v>24</v>
      </c>
      <c r="B34" s="48">
        <v>1041</v>
      </c>
      <c r="C34" s="206" t="s">
        <v>119</v>
      </c>
      <c r="D34" s="288" t="str">
        <f t="shared" si="5"/>
        <v>(    )</v>
      </c>
      <c r="E34" s="301" t="s">
        <v>119</v>
      </c>
      <c r="F34" s="206" t="s">
        <v>119</v>
      </c>
      <c r="G34" s="206"/>
      <c r="H34" s="90"/>
      <c r="I34" s="430"/>
    </row>
    <row r="35" spans="1:9" s="77" customFormat="1" ht="36" customHeight="1">
      <c r="A35" s="80" t="s">
        <v>25</v>
      </c>
      <c r="B35" s="48">
        <v>1042</v>
      </c>
      <c r="C35" s="301" t="s">
        <v>119</v>
      </c>
      <c r="D35" s="288" t="str">
        <f t="shared" si="5"/>
        <v>(    )</v>
      </c>
      <c r="E35" s="301" t="s">
        <v>119</v>
      </c>
      <c r="F35" s="288" t="s">
        <v>119</v>
      </c>
      <c r="G35" s="285"/>
      <c r="H35" s="90"/>
      <c r="I35" s="430"/>
    </row>
    <row r="36" spans="1:9" s="77" customFormat="1" ht="36" customHeight="1">
      <c r="A36" s="80" t="s">
        <v>40</v>
      </c>
      <c r="B36" s="48">
        <v>1043</v>
      </c>
      <c r="C36" s="206">
        <v>-31</v>
      </c>
      <c r="D36" s="288">
        <f t="shared" si="5"/>
        <v>0</v>
      </c>
      <c r="E36" s="206">
        <v>-30</v>
      </c>
      <c r="F36" s="286">
        <v>0</v>
      </c>
      <c r="G36" s="206">
        <f t="shared" si="0"/>
        <v>30</v>
      </c>
      <c r="H36" s="90">
        <f t="shared" si="1"/>
        <v>0</v>
      </c>
      <c r="I36" s="430"/>
    </row>
    <row r="37" spans="1:9" s="77" customFormat="1" ht="36" customHeight="1">
      <c r="A37" s="80" t="s">
        <v>26</v>
      </c>
      <c r="B37" s="48">
        <v>1044</v>
      </c>
      <c r="C37" s="206">
        <v>-3</v>
      </c>
      <c r="D37" s="288">
        <f t="shared" si="5"/>
        <v>-50</v>
      </c>
      <c r="E37" s="206"/>
      <c r="F37" s="286">
        <v>-50</v>
      </c>
      <c r="G37" s="301">
        <f t="shared" si="0"/>
        <v>-50</v>
      </c>
      <c r="H37" s="90"/>
      <c r="I37" s="430"/>
    </row>
    <row r="38" spans="1:9" s="77" customFormat="1" ht="36" customHeight="1">
      <c r="A38" s="80" t="s">
        <v>27</v>
      </c>
      <c r="B38" s="48">
        <v>1045</v>
      </c>
      <c r="C38" s="206" t="s">
        <v>119</v>
      </c>
      <c r="D38" s="288" t="str">
        <f t="shared" si="5"/>
        <v>(    )</v>
      </c>
      <c r="E38" s="286" t="s">
        <v>119</v>
      </c>
      <c r="F38" s="286" t="s">
        <v>119</v>
      </c>
      <c r="G38" s="206"/>
      <c r="H38" s="90"/>
      <c r="I38" s="430"/>
    </row>
    <row r="39" spans="1:9" s="77" customFormat="1" ht="36" customHeight="1">
      <c r="A39" s="80" t="s">
        <v>28</v>
      </c>
      <c r="B39" s="48">
        <v>1046</v>
      </c>
      <c r="C39" s="206" t="s">
        <v>119</v>
      </c>
      <c r="D39" s="288" t="str">
        <f t="shared" si="5"/>
        <v>(    )</v>
      </c>
      <c r="E39" s="286" t="s">
        <v>119</v>
      </c>
      <c r="F39" s="286" t="s">
        <v>119</v>
      </c>
      <c r="G39" s="206"/>
      <c r="H39" s="90"/>
      <c r="I39" s="430"/>
    </row>
    <row r="40" spans="1:9" s="77" customFormat="1" ht="36" customHeight="1">
      <c r="A40" s="80" t="s">
        <v>29</v>
      </c>
      <c r="B40" s="48">
        <v>1047</v>
      </c>
      <c r="C40" s="206"/>
      <c r="D40" s="288">
        <f t="shared" si="5"/>
        <v>0</v>
      </c>
      <c r="E40" s="206"/>
      <c r="F40" s="286"/>
      <c r="G40" s="301"/>
      <c r="H40" s="90"/>
      <c r="I40" s="430"/>
    </row>
    <row r="41" spans="1:9" s="81" customFormat="1" ht="49.5" customHeight="1">
      <c r="A41" s="80" t="s">
        <v>44</v>
      </c>
      <c r="B41" s="48">
        <v>1048</v>
      </c>
      <c r="C41" s="206">
        <v>-24</v>
      </c>
      <c r="D41" s="288">
        <f t="shared" si="5"/>
        <v>-10</v>
      </c>
      <c r="E41" s="206">
        <v>-25</v>
      </c>
      <c r="F41" s="286">
        <v>-10</v>
      </c>
      <c r="G41" s="289">
        <f t="shared" ref="G41:G42" si="6">F41-E41</f>
        <v>15</v>
      </c>
      <c r="H41" s="90">
        <f t="shared" ref="H41:H42" si="7">(F41/E41)*100</f>
        <v>40</v>
      </c>
      <c r="I41" s="430"/>
    </row>
    <row r="42" spans="1:9" s="77" customFormat="1" ht="36" customHeight="1">
      <c r="A42" s="80" t="s">
        <v>30</v>
      </c>
      <c r="B42" s="48" t="s">
        <v>178</v>
      </c>
      <c r="C42" s="206">
        <v>-24</v>
      </c>
      <c r="D42" s="288">
        <f t="shared" si="5"/>
        <v>-10</v>
      </c>
      <c r="E42" s="206">
        <v>-25</v>
      </c>
      <c r="F42" s="206">
        <v>-10</v>
      </c>
      <c r="G42" s="289">
        <f t="shared" si="6"/>
        <v>15</v>
      </c>
      <c r="H42" s="90">
        <f t="shared" si="7"/>
        <v>40</v>
      </c>
      <c r="I42" s="430"/>
    </row>
    <row r="43" spans="1:9" s="77" customFormat="1" ht="36" customHeight="1">
      <c r="A43" s="80" t="s">
        <v>61</v>
      </c>
      <c r="B43" s="48">
        <v>1049</v>
      </c>
      <c r="C43" s="206">
        <f>'Розшифровка фінрезультати'!C32</f>
        <v>-1312</v>
      </c>
      <c r="D43" s="288">
        <f t="shared" si="5"/>
        <v>-1171</v>
      </c>
      <c r="E43" s="206">
        <f>'Розшифровка фінрезультати'!D32</f>
        <v>-1060</v>
      </c>
      <c r="F43" s="206">
        <f>'Розшифровка фінрезультати'!E32</f>
        <v>-1171</v>
      </c>
      <c r="G43" s="206">
        <f t="shared" si="0"/>
        <v>-111</v>
      </c>
      <c r="H43" s="90">
        <f t="shared" si="1"/>
        <v>110.5</v>
      </c>
      <c r="I43" s="430"/>
    </row>
    <row r="44" spans="1:9" s="77" customFormat="1" ht="44.25" customHeight="1">
      <c r="A44" s="78" t="s">
        <v>87</v>
      </c>
      <c r="B44" s="47">
        <v>1060</v>
      </c>
      <c r="C44" s="205">
        <f>SUM(C45:C51)</f>
        <v>0</v>
      </c>
      <c r="D44" s="288" t="str">
        <f t="shared" si="5"/>
        <v xml:space="preserve"> </v>
      </c>
      <c r="E44" s="205">
        <f>SUM(E45:E51)</f>
        <v>0</v>
      </c>
      <c r="F44" s="205" t="s">
        <v>276</v>
      </c>
      <c r="G44" s="206"/>
      <c r="H44" s="90"/>
      <c r="I44" s="432"/>
    </row>
    <row r="45" spans="1:9" s="77" customFormat="1" ht="36" customHeight="1">
      <c r="A45" s="80" t="s">
        <v>77</v>
      </c>
      <c r="B45" s="48">
        <v>1061</v>
      </c>
      <c r="C45" s="206" t="s">
        <v>119</v>
      </c>
      <c r="D45" s="288" t="str">
        <f t="shared" si="5"/>
        <v>(    )</v>
      </c>
      <c r="E45" s="206" t="s">
        <v>119</v>
      </c>
      <c r="F45" s="206" t="s">
        <v>119</v>
      </c>
      <c r="G45" s="206"/>
      <c r="H45" s="90"/>
      <c r="I45" s="430"/>
    </row>
    <row r="46" spans="1:9" s="77" customFormat="1" ht="36" customHeight="1">
      <c r="A46" s="80" t="s">
        <v>78</v>
      </c>
      <c r="B46" s="48">
        <v>1062</v>
      </c>
      <c r="C46" s="206" t="s">
        <v>119</v>
      </c>
      <c r="D46" s="288" t="str">
        <f t="shared" si="5"/>
        <v>(    )</v>
      </c>
      <c r="E46" s="206" t="s">
        <v>119</v>
      </c>
      <c r="F46" s="206" t="s">
        <v>119</v>
      </c>
      <c r="G46" s="206"/>
      <c r="H46" s="90"/>
      <c r="I46" s="430"/>
    </row>
    <row r="47" spans="1:9" s="77" customFormat="1" ht="36" customHeight="1">
      <c r="A47" s="80" t="s">
        <v>19</v>
      </c>
      <c r="B47" s="48">
        <v>1063</v>
      </c>
      <c r="C47" s="206" t="s">
        <v>119</v>
      </c>
      <c r="D47" s="288" t="str">
        <f t="shared" si="5"/>
        <v>(    )</v>
      </c>
      <c r="E47" s="206" t="s">
        <v>119</v>
      </c>
      <c r="F47" s="206" t="s">
        <v>119</v>
      </c>
      <c r="G47" s="206"/>
      <c r="H47" s="90"/>
      <c r="I47" s="430"/>
    </row>
    <row r="48" spans="1:9" s="77" customFormat="1" ht="36" customHeight="1">
      <c r="A48" s="80" t="s">
        <v>20</v>
      </c>
      <c r="B48" s="48">
        <v>1064</v>
      </c>
      <c r="C48" s="206" t="s">
        <v>119</v>
      </c>
      <c r="D48" s="288" t="str">
        <f t="shared" si="5"/>
        <v>(    )</v>
      </c>
      <c r="E48" s="206" t="s">
        <v>119</v>
      </c>
      <c r="F48" s="206" t="s">
        <v>119</v>
      </c>
      <c r="G48" s="206"/>
      <c r="H48" s="90"/>
      <c r="I48" s="430"/>
    </row>
    <row r="49" spans="1:9" s="77" customFormat="1" ht="36" customHeight="1">
      <c r="A49" s="80" t="s">
        <v>39</v>
      </c>
      <c r="B49" s="48">
        <v>1065</v>
      </c>
      <c r="C49" s="206" t="s">
        <v>119</v>
      </c>
      <c r="D49" s="288" t="str">
        <f t="shared" si="5"/>
        <v>(    )</v>
      </c>
      <c r="E49" s="206" t="s">
        <v>119</v>
      </c>
      <c r="F49" s="206" t="s">
        <v>119</v>
      </c>
      <c r="G49" s="206"/>
      <c r="H49" s="90"/>
      <c r="I49" s="430"/>
    </row>
    <row r="50" spans="1:9" s="77" customFormat="1" ht="36" customHeight="1">
      <c r="A50" s="80" t="s">
        <v>47</v>
      </c>
      <c r="B50" s="48">
        <v>1066</v>
      </c>
      <c r="C50" s="206" t="s">
        <v>119</v>
      </c>
      <c r="D50" s="288" t="str">
        <f t="shared" si="5"/>
        <v>(    )</v>
      </c>
      <c r="E50" s="206" t="s">
        <v>119</v>
      </c>
      <c r="F50" s="206" t="s">
        <v>119</v>
      </c>
      <c r="G50" s="206"/>
      <c r="H50" s="90"/>
      <c r="I50" s="430"/>
    </row>
    <row r="51" spans="1:9" s="77" customFormat="1" ht="36" customHeight="1">
      <c r="A51" s="80" t="s">
        <v>68</v>
      </c>
      <c r="B51" s="48">
        <v>1067</v>
      </c>
      <c r="C51" s="206" t="s">
        <v>119</v>
      </c>
      <c r="D51" s="288" t="str">
        <f t="shared" si="5"/>
        <v>(    )</v>
      </c>
      <c r="E51" s="206" t="s">
        <v>119</v>
      </c>
      <c r="F51" s="206" t="s">
        <v>119</v>
      </c>
      <c r="G51" s="206"/>
      <c r="H51" s="90"/>
      <c r="I51" s="430"/>
    </row>
    <row r="52" spans="1:9" s="77" customFormat="1" ht="44.25" customHeight="1">
      <c r="A52" s="82" t="s">
        <v>125</v>
      </c>
      <c r="B52" s="47">
        <v>1070</v>
      </c>
      <c r="C52" s="205">
        <f>SUM(C53:C55)</f>
        <v>489</v>
      </c>
      <c r="D52" s="205">
        <f>SUM(D53:D55)</f>
        <v>647</v>
      </c>
      <c r="E52" s="205">
        <f>SUM(E53:E55)</f>
        <v>0</v>
      </c>
      <c r="F52" s="205">
        <f>SUM(F53:F55)</f>
        <v>647</v>
      </c>
      <c r="G52" s="205">
        <f t="shared" si="0"/>
        <v>647</v>
      </c>
      <c r="H52" s="90"/>
      <c r="I52" s="433"/>
    </row>
    <row r="53" spans="1:9" s="77" customFormat="1" ht="36" customHeight="1">
      <c r="A53" s="80" t="s">
        <v>84</v>
      </c>
      <c r="B53" s="48">
        <v>1071</v>
      </c>
      <c r="C53" s="206">
        <v>0</v>
      </c>
      <c r="D53" s="206">
        <f>F53</f>
        <v>0</v>
      </c>
      <c r="E53" s="206">
        <v>0</v>
      </c>
      <c r="F53" s="206">
        <v>0</v>
      </c>
      <c r="G53" s="206">
        <f t="shared" si="0"/>
        <v>0</v>
      </c>
      <c r="H53" s="90"/>
      <c r="I53" s="430"/>
    </row>
    <row r="54" spans="1:9" s="77" customFormat="1" ht="36" customHeight="1">
      <c r="A54" s="80" t="s">
        <v>133</v>
      </c>
      <c r="B54" s="48">
        <v>1072</v>
      </c>
      <c r="C54" s="206">
        <v>0</v>
      </c>
      <c r="D54" s="288">
        <f t="shared" ref="D54:D55" si="8">F54</f>
        <v>0</v>
      </c>
      <c r="E54" s="206">
        <v>0</v>
      </c>
      <c r="F54" s="206">
        <v>0</v>
      </c>
      <c r="G54" s="206">
        <f t="shared" si="0"/>
        <v>0</v>
      </c>
      <c r="H54" s="90"/>
      <c r="I54" s="430"/>
    </row>
    <row r="55" spans="1:9" s="77" customFormat="1" ht="36" customHeight="1">
      <c r="A55" s="80" t="s">
        <v>126</v>
      </c>
      <c r="B55" s="48">
        <v>1073</v>
      </c>
      <c r="C55" s="206">
        <v>489</v>
      </c>
      <c r="D55" s="288">
        <f t="shared" si="8"/>
        <v>647</v>
      </c>
      <c r="E55" s="206"/>
      <c r="F55" s="206">
        <f>'Розшифровка фінрезультати'!E44</f>
        <v>647</v>
      </c>
      <c r="G55" s="206">
        <f t="shared" si="0"/>
        <v>647</v>
      </c>
      <c r="H55" s="90"/>
      <c r="I55" s="430"/>
    </row>
    <row r="56" spans="1:9" s="77" customFormat="1" ht="44.25" customHeight="1">
      <c r="A56" s="82" t="s">
        <v>48</v>
      </c>
      <c r="B56" s="47">
        <v>1080</v>
      </c>
      <c r="C56" s="205">
        <f>SUM(C57:C62)</f>
        <v>-82</v>
      </c>
      <c r="D56" s="205">
        <f>SUM(D57:D62)</f>
        <v>-26</v>
      </c>
      <c r="E56" s="205">
        <f>SUM(E57:E62)</f>
        <v>-18</v>
      </c>
      <c r="F56" s="205">
        <f>SUM(F57:F62)</f>
        <v>-26</v>
      </c>
      <c r="G56" s="290">
        <f t="shared" ref="G56:G62" si="9">F56-E56</f>
        <v>-8</v>
      </c>
      <c r="H56" s="89">
        <f t="shared" ref="H56:H62" si="10">(F56/E56)*100</f>
        <v>144.4</v>
      </c>
      <c r="I56" s="433"/>
    </row>
    <row r="57" spans="1:9" s="77" customFormat="1" ht="36" customHeight="1">
      <c r="A57" s="80" t="s">
        <v>84</v>
      </c>
      <c r="B57" s="48">
        <v>1081</v>
      </c>
      <c r="C57" s="206">
        <v>0</v>
      </c>
      <c r="D57" s="206">
        <f>F57</f>
        <v>0</v>
      </c>
      <c r="E57" s="206">
        <v>0</v>
      </c>
      <c r="F57" s="206">
        <v>0</v>
      </c>
      <c r="G57" s="290"/>
      <c r="H57" s="89"/>
      <c r="I57" s="430"/>
    </row>
    <row r="58" spans="1:9" s="77" customFormat="1" ht="36" customHeight="1">
      <c r="A58" s="80" t="s">
        <v>151</v>
      </c>
      <c r="B58" s="48">
        <v>1082</v>
      </c>
      <c r="C58" s="206">
        <v>0</v>
      </c>
      <c r="D58" s="288">
        <f t="shared" ref="D58:D62" si="11">F58</f>
        <v>0</v>
      </c>
      <c r="E58" s="206">
        <v>0</v>
      </c>
      <c r="F58" s="206">
        <v>0</v>
      </c>
      <c r="G58" s="290"/>
      <c r="H58" s="89"/>
      <c r="I58" s="430"/>
    </row>
    <row r="59" spans="1:9" s="77" customFormat="1" ht="36" customHeight="1">
      <c r="A59" s="80" t="s">
        <v>43</v>
      </c>
      <c r="B59" s="48">
        <v>1083</v>
      </c>
      <c r="C59" s="206" t="s">
        <v>119</v>
      </c>
      <c r="D59" s="288" t="str">
        <f t="shared" si="11"/>
        <v>(    )</v>
      </c>
      <c r="E59" s="206" t="s">
        <v>119</v>
      </c>
      <c r="F59" s="206" t="s">
        <v>119</v>
      </c>
      <c r="G59" s="290"/>
      <c r="H59" s="89"/>
      <c r="I59" s="430"/>
    </row>
    <row r="60" spans="1:9" s="77" customFormat="1" ht="36" customHeight="1">
      <c r="A60" s="80" t="s">
        <v>31</v>
      </c>
      <c r="B60" s="48">
        <v>1084</v>
      </c>
      <c r="C60" s="206" t="s">
        <v>119</v>
      </c>
      <c r="D60" s="288" t="str">
        <f t="shared" si="11"/>
        <v>(    )</v>
      </c>
      <c r="E60" s="206" t="s">
        <v>119</v>
      </c>
      <c r="F60" s="206" t="s">
        <v>119</v>
      </c>
      <c r="G60" s="290"/>
      <c r="H60" s="89"/>
      <c r="I60" s="430"/>
    </row>
    <row r="61" spans="1:9" s="77" customFormat="1" ht="36" customHeight="1">
      <c r="A61" s="80" t="s">
        <v>38</v>
      </c>
      <c r="B61" s="48">
        <v>1085</v>
      </c>
      <c r="C61" s="206" t="s">
        <v>119</v>
      </c>
      <c r="D61" s="288" t="str">
        <f t="shared" si="11"/>
        <v>(    )</v>
      </c>
      <c r="E61" s="206" t="s">
        <v>119</v>
      </c>
      <c r="F61" s="206" t="s">
        <v>119</v>
      </c>
      <c r="G61" s="290"/>
      <c r="H61" s="89"/>
      <c r="I61" s="430"/>
    </row>
    <row r="62" spans="1:9" s="77" customFormat="1" ht="36" customHeight="1">
      <c r="A62" s="80" t="s">
        <v>94</v>
      </c>
      <c r="B62" s="48">
        <v>1086</v>
      </c>
      <c r="C62" s="206">
        <f>'Розшифровка фінрезультати'!C50</f>
        <v>-82</v>
      </c>
      <c r="D62" s="288">
        <f t="shared" si="11"/>
        <v>-26</v>
      </c>
      <c r="E62" s="206">
        <v>-18</v>
      </c>
      <c r="F62" s="206">
        <f>'Розшифровка фінрезультати'!E50</f>
        <v>-26</v>
      </c>
      <c r="G62" s="301">
        <f t="shared" si="9"/>
        <v>-8</v>
      </c>
      <c r="H62" s="90">
        <f t="shared" si="10"/>
        <v>144.4</v>
      </c>
      <c r="I62" s="430"/>
    </row>
    <row r="63" spans="1:9" s="77" customFormat="1" ht="44.25" customHeight="1">
      <c r="A63" s="82" t="s">
        <v>3</v>
      </c>
      <c r="B63" s="47">
        <v>1100</v>
      </c>
      <c r="C63" s="178">
        <f>SUM(C22,C23,C44,C52,C56)</f>
        <v>6712</v>
      </c>
      <c r="D63" s="178">
        <f>SUM(D22,D23,D44,D52,D56)</f>
        <v>6189</v>
      </c>
      <c r="E63" s="178">
        <f>SUM(E22,E23,E44,E52,E56)</f>
        <v>3501</v>
      </c>
      <c r="F63" s="178">
        <f>SUM(F22,F23,F44,F52,F56)</f>
        <v>6189</v>
      </c>
      <c r="G63" s="205">
        <f t="shared" si="0"/>
        <v>2688</v>
      </c>
      <c r="H63" s="89">
        <f t="shared" si="1"/>
        <v>176.8</v>
      </c>
      <c r="I63" s="433"/>
    </row>
    <row r="64" spans="1:9" s="77" customFormat="1" ht="36" customHeight="1">
      <c r="A64" s="80" t="s">
        <v>59</v>
      </c>
      <c r="B64" s="48">
        <v>1110</v>
      </c>
      <c r="C64" s="206"/>
      <c r="D64" s="206"/>
      <c r="E64" s="206"/>
      <c r="F64" s="206"/>
      <c r="G64" s="206"/>
      <c r="H64" s="90"/>
      <c r="I64" s="430"/>
    </row>
    <row r="65" spans="1:9" s="77" customFormat="1" ht="36" customHeight="1">
      <c r="A65" s="80" t="s">
        <v>62</v>
      </c>
      <c r="B65" s="48">
        <v>1120</v>
      </c>
      <c r="C65" s="206" t="s">
        <v>119</v>
      </c>
      <c r="D65" s="206" t="s">
        <v>119</v>
      </c>
      <c r="E65" s="206" t="s">
        <v>119</v>
      </c>
      <c r="F65" s="206" t="s">
        <v>119</v>
      </c>
      <c r="G65" s="206"/>
      <c r="H65" s="90"/>
      <c r="I65" s="430"/>
    </row>
    <row r="66" spans="1:9" s="77" customFormat="1" ht="44.25" customHeight="1">
      <c r="A66" s="82" t="s">
        <v>60</v>
      </c>
      <c r="B66" s="47">
        <v>1130</v>
      </c>
      <c r="C66" s="178"/>
      <c r="D66" s="178"/>
      <c r="E66" s="178"/>
      <c r="F66" s="178"/>
      <c r="G66" s="206"/>
      <c r="H66" s="90"/>
      <c r="I66" s="433"/>
    </row>
    <row r="67" spans="1:9" s="77" customFormat="1" ht="44.25" customHeight="1">
      <c r="A67" s="82" t="s">
        <v>358</v>
      </c>
      <c r="B67" s="47">
        <v>1140</v>
      </c>
      <c r="C67" s="205">
        <v>-440</v>
      </c>
      <c r="D67" s="205">
        <f>F67</f>
        <v>-255</v>
      </c>
      <c r="E67" s="205">
        <v>-253</v>
      </c>
      <c r="F67" s="205">
        <v>-255</v>
      </c>
      <c r="G67" s="205">
        <f t="shared" si="0"/>
        <v>-2</v>
      </c>
      <c r="H67" s="89">
        <f t="shared" si="1"/>
        <v>100.8</v>
      </c>
      <c r="I67" s="433"/>
    </row>
    <row r="68" spans="1:9" s="77" customFormat="1" ht="44.25" customHeight="1">
      <c r="A68" s="82" t="s">
        <v>127</v>
      </c>
      <c r="B68" s="47">
        <v>1150</v>
      </c>
      <c r="C68" s="178">
        <f>SUM(C69:C70)</f>
        <v>269</v>
      </c>
      <c r="D68" s="178">
        <f>SUM(D69:D70)</f>
        <v>880</v>
      </c>
      <c r="E68" s="178">
        <f>SUM(E69:E70)</f>
        <v>270</v>
      </c>
      <c r="F68" s="178">
        <f>SUM(F69:F70)</f>
        <v>880</v>
      </c>
      <c r="G68" s="205">
        <f t="shared" si="0"/>
        <v>610</v>
      </c>
      <c r="H68" s="89">
        <f t="shared" si="1"/>
        <v>325.89999999999998</v>
      </c>
      <c r="I68" s="433"/>
    </row>
    <row r="69" spans="1:9" s="77" customFormat="1" ht="36" customHeight="1">
      <c r="A69" s="80" t="s">
        <v>84</v>
      </c>
      <c r="B69" s="48">
        <v>1151</v>
      </c>
      <c r="C69" s="206"/>
      <c r="D69" s="206"/>
      <c r="E69" s="206"/>
      <c r="F69" s="206"/>
      <c r="G69" s="206"/>
      <c r="H69" s="90"/>
      <c r="I69" s="430"/>
    </row>
    <row r="70" spans="1:9" s="77" customFormat="1" ht="44.25" customHeight="1">
      <c r="A70" s="296" t="s">
        <v>304</v>
      </c>
      <c r="B70" s="48">
        <v>1152</v>
      </c>
      <c r="C70" s="206">
        <f>'Розшифровка фінрезультати'!C55</f>
        <v>269</v>
      </c>
      <c r="D70" s="206">
        <f>F70</f>
        <v>880</v>
      </c>
      <c r="E70" s="206">
        <v>270</v>
      </c>
      <c r="F70" s="206">
        <f>'Розшифровка фінрезультати'!E55</f>
        <v>880</v>
      </c>
      <c r="G70" s="206">
        <f t="shared" si="0"/>
        <v>610</v>
      </c>
      <c r="H70" s="90">
        <f t="shared" si="1"/>
        <v>325.89999999999998</v>
      </c>
      <c r="I70" s="430"/>
    </row>
    <row r="71" spans="1:9" s="77" customFormat="1" ht="38.25" customHeight="1">
      <c r="A71" s="82" t="s">
        <v>128</v>
      </c>
      <c r="B71" s="47">
        <v>1160</v>
      </c>
      <c r="C71" s="178">
        <f>SUM(C72:C73)</f>
        <v>-23</v>
      </c>
      <c r="D71" s="178">
        <f>SUM(D72:D73)</f>
        <v>-214</v>
      </c>
      <c r="E71" s="178">
        <f>SUM(E72:E73)</f>
        <v>-24</v>
      </c>
      <c r="F71" s="178">
        <f>SUM(F72:F73)</f>
        <v>-214</v>
      </c>
      <c r="G71" s="290">
        <f t="shared" ref="G71:G75" si="12">F71-E71</f>
        <v>-190</v>
      </c>
      <c r="H71" s="89">
        <f t="shared" si="1"/>
        <v>891.7</v>
      </c>
      <c r="I71" s="433"/>
    </row>
    <row r="72" spans="1:9" s="77" customFormat="1" ht="37.5" customHeight="1">
      <c r="A72" s="80" t="s">
        <v>84</v>
      </c>
      <c r="B72" s="48">
        <v>1161</v>
      </c>
      <c r="C72" s="206" t="s">
        <v>119</v>
      </c>
      <c r="D72" s="206" t="str">
        <f>F72</f>
        <v>(    )</v>
      </c>
      <c r="E72" s="206" t="s">
        <v>119</v>
      </c>
      <c r="F72" s="206" t="s">
        <v>119</v>
      </c>
      <c r="G72" s="289"/>
      <c r="H72" s="90"/>
      <c r="I72" s="430"/>
    </row>
    <row r="73" spans="1:9" s="77" customFormat="1" ht="39" customHeight="1">
      <c r="A73" s="80" t="s">
        <v>67</v>
      </c>
      <c r="B73" s="48">
        <v>1162</v>
      </c>
      <c r="C73" s="206">
        <f>'Розшифровка фінрезультати'!C59</f>
        <v>-23</v>
      </c>
      <c r="D73" s="288">
        <f>F73</f>
        <v>-214</v>
      </c>
      <c r="E73" s="206">
        <v>-24</v>
      </c>
      <c r="F73" s="206">
        <f>'Розшифровка фінрезультати'!E59</f>
        <v>-214</v>
      </c>
      <c r="G73" s="289">
        <f t="shared" si="12"/>
        <v>-190</v>
      </c>
      <c r="H73" s="90">
        <f t="shared" si="1"/>
        <v>891.7</v>
      </c>
      <c r="I73" s="430"/>
    </row>
    <row r="74" spans="1:9" s="77" customFormat="1" ht="36" customHeight="1">
      <c r="A74" s="157" t="s">
        <v>53</v>
      </c>
      <c r="B74" s="79">
        <v>1170</v>
      </c>
      <c r="C74" s="205">
        <f>SUM(C63,C64,C65,C66,C67,C68,C71)</f>
        <v>6518</v>
      </c>
      <c r="D74" s="205">
        <f>SUM(D63,D64,D65,D66,D67,D68,D71)</f>
        <v>6600</v>
      </c>
      <c r="E74" s="205">
        <f>SUM(E63,E64,E65,E66,E67,E68,E71)</f>
        <v>3494</v>
      </c>
      <c r="F74" s="205">
        <f>SUM(F63,F64,F65,F66,F67,F68,F71)</f>
        <v>6600</v>
      </c>
      <c r="G74" s="290">
        <f t="shared" si="12"/>
        <v>3106</v>
      </c>
      <c r="H74" s="89">
        <f t="shared" ref="H74:H75" si="13">(F74/E74)*100</f>
        <v>188.9</v>
      </c>
      <c r="I74" s="429"/>
    </row>
    <row r="75" spans="1:9" s="77" customFormat="1" ht="39" customHeight="1">
      <c r="A75" s="80" t="s">
        <v>120</v>
      </c>
      <c r="B75" s="48">
        <v>1180</v>
      </c>
      <c r="C75" s="206">
        <v>-590</v>
      </c>
      <c r="D75" s="206">
        <f>F75</f>
        <v>-747</v>
      </c>
      <c r="E75" s="206">
        <v>-629</v>
      </c>
      <c r="F75" s="206">
        <v>-747</v>
      </c>
      <c r="G75" s="289">
        <f t="shared" si="12"/>
        <v>-118</v>
      </c>
      <c r="H75" s="90">
        <f t="shared" si="13"/>
        <v>118.8</v>
      </c>
      <c r="I75" s="430"/>
    </row>
    <row r="76" spans="1:9" s="77" customFormat="1" ht="39" customHeight="1">
      <c r="A76" s="80" t="s">
        <v>121</v>
      </c>
      <c r="B76" s="48">
        <v>1181</v>
      </c>
      <c r="C76" s="206"/>
      <c r="D76" s="206"/>
      <c r="E76" s="206"/>
      <c r="F76" s="206"/>
      <c r="G76" s="206"/>
      <c r="H76" s="90"/>
      <c r="I76" s="430"/>
    </row>
    <row r="77" spans="1:9" s="77" customFormat="1" ht="39" customHeight="1">
      <c r="A77" s="80" t="s">
        <v>122</v>
      </c>
      <c r="B77" s="48">
        <v>1190</v>
      </c>
      <c r="C77" s="206"/>
      <c r="D77" s="206"/>
      <c r="E77" s="206"/>
      <c r="F77" s="206"/>
      <c r="G77" s="206"/>
      <c r="H77" s="90"/>
      <c r="I77" s="430"/>
    </row>
    <row r="78" spans="1:9" s="77" customFormat="1" ht="39" customHeight="1">
      <c r="A78" s="80" t="s">
        <v>123</v>
      </c>
      <c r="B78" s="48">
        <v>1191</v>
      </c>
      <c r="C78" s="206" t="s">
        <v>119</v>
      </c>
      <c r="D78" s="206" t="s">
        <v>119</v>
      </c>
      <c r="E78" s="206" t="s">
        <v>119</v>
      </c>
      <c r="F78" s="206" t="s">
        <v>119</v>
      </c>
      <c r="G78" s="206"/>
      <c r="H78" s="90"/>
      <c r="I78" s="430"/>
    </row>
    <row r="79" spans="1:9" s="77" customFormat="1" ht="38.25" customHeight="1">
      <c r="A79" s="82" t="s">
        <v>132</v>
      </c>
      <c r="B79" s="47">
        <v>1200</v>
      </c>
      <c r="C79" s="178">
        <f>SUM(C74,C75,C76,C77,C78)</f>
        <v>5928</v>
      </c>
      <c r="D79" s="178">
        <f>SUM(D74,D75,D76,D77,D78)</f>
        <v>5853</v>
      </c>
      <c r="E79" s="178">
        <f>SUM(E74,E75,E76,E77,E78)</f>
        <v>2865</v>
      </c>
      <c r="F79" s="178">
        <f>SUM(F74,F75,F76,F77,F78)</f>
        <v>5853</v>
      </c>
      <c r="G79" s="205">
        <f t="shared" ref="G79:G99" si="14">F79-E79</f>
        <v>2988</v>
      </c>
      <c r="H79" s="89">
        <f t="shared" ref="H79:H80" si="15">(F79/E79)*100</f>
        <v>204.3</v>
      </c>
      <c r="I79" s="433"/>
    </row>
    <row r="80" spans="1:9" s="77" customFormat="1" ht="39" customHeight="1">
      <c r="A80" s="80" t="s">
        <v>11</v>
      </c>
      <c r="B80" s="48">
        <v>1201</v>
      </c>
      <c r="C80" s="300">
        <f>C79</f>
        <v>5928</v>
      </c>
      <c r="D80" s="206">
        <f>F80</f>
        <v>5853</v>
      </c>
      <c r="E80" s="301">
        <f>E79</f>
        <v>2865</v>
      </c>
      <c r="F80" s="206">
        <f>F79</f>
        <v>5853</v>
      </c>
      <c r="G80" s="206">
        <f t="shared" si="14"/>
        <v>2988</v>
      </c>
      <c r="H80" s="90">
        <f t="shared" si="15"/>
        <v>204.3</v>
      </c>
      <c r="I80" s="430"/>
    </row>
    <row r="81" spans="1:9" s="77" customFormat="1" ht="39" customHeight="1">
      <c r="A81" s="80" t="s">
        <v>12</v>
      </c>
      <c r="B81" s="48">
        <v>1202</v>
      </c>
      <c r="C81" s="206"/>
      <c r="D81" s="288">
        <f>F81</f>
        <v>0</v>
      </c>
      <c r="E81" s="206"/>
      <c r="F81" s="206"/>
      <c r="G81" s="206">
        <f t="shared" si="14"/>
        <v>0</v>
      </c>
      <c r="H81" s="90"/>
      <c r="I81" s="430"/>
    </row>
    <row r="82" spans="1:9" s="77" customFormat="1" ht="38.25" customHeight="1">
      <c r="A82" s="82" t="s">
        <v>8</v>
      </c>
      <c r="B82" s="47">
        <v>1210</v>
      </c>
      <c r="C82" s="205">
        <f>SUM(C12,C52,C64,C66,C68,C76,C77)</f>
        <v>74708</v>
      </c>
      <c r="D82" s="205">
        <f>SUM(D12,D52,D64,D66,D68,D76,D77)</f>
        <v>79237</v>
      </c>
      <c r="E82" s="205">
        <f>SUM(E12,E52,E64,E66,E68,E76,E77)</f>
        <v>74876</v>
      </c>
      <c r="F82" s="205">
        <f>SUM(F12,F52,F64,F66,F68,F76,F77)</f>
        <v>79237</v>
      </c>
      <c r="G82" s="205">
        <f t="shared" si="14"/>
        <v>4361</v>
      </c>
      <c r="H82" s="89">
        <f t="shared" ref="H82:H99" si="16">(F82/E82)*100</f>
        <v>105.8</v>
      </c>
      <c r="I82" s="433"/>
    </row>
    <row r="83" spans="1:9" s="77" customFormat="1" ht="39.75" customHeight="1">
      <c r="A83" s="82" t="s">
        <v>65</v>
      </c>
      <c r="B83" s="47">
        <v>1220</v>
      </c>
      <c r="C83" s="178">
        <f>SUM(C13,C23,C44,C56,C65,C67,C71,C75,C78)</f>
        <v>-68780</v>
      </c>
      <c r="D83" s="178">
        <f>SUM(D13,D23,D44,D56,D65,D67,D71,D75,D78)</f>
        <v>-73384</v>
      </c>
      <c r="E83" s="178">
        <f>SUM(E13,E23,E44,E56,E65,E67,E71,E75,E78)</f>
        <v>-72011</v>
      </c>
      <c r="F83" s="178">
        <f>SUM(F13,F23,F44,F56,F65,F67,F71,F75,F78)</f>
        <v>-73384</v>
      </c>
      <c r="G83" s="205">
        <f t="shared" si="14"/>
        <v>-1373</v>
      </c>
      <c r="H83" s="89">
        <f t="shared" si="16"/>
        <v>101.9</v>
      </c>
      <c r="I83" s="433"/>
    </row>
    <row r="84" spans="1:9" s="77" customFormat="1" ht="39" customHeight="1">
      <c r="A84" s="80" t="s">
        <v>95</v>
      </c>
      <c r="B84" s="48">
        <v>1230</v>
      </c>
      <c r="C84" s="206"/>
      <c r="D84" s="206"/>
      <c r="E84" s="206"/>
      <c r="F84" s="206"/>
      <c r="G84" s="206"/>
      <c r="H84" s="90"/>
      <c r="I84" s="430"/>
    </row>
    <row r="85" spans="1:9" s="77" customFormat="1" ht="36.75" customHeight="1">
      <c r="A85" s="82" t="s">
        <v>75</v>
      </c>
      <c r="B85" s="82"/>
      <c r="C85" s="178"/>
      <c r="D85" s="178"/>
      <c r="E85" s="178"/>
      <c r="F85" s="178"/>
      <c r="G85" s="206"/>
      <c r="H85" s="90"/>
      <c r="I85" s="433"/>
    </row>
    <row r="86" spans="1:9" s="77" customFormat="1" ht="39" customHeight="1">
      <c r="A86" s="80" t="s">
        <v>101</v>
      </c>
      <c r="B86" s="48">
        <v>1300</v>
      </c>
      <c r="C86" s="206">
        <f>C63</f>
        <v>6712</v>
      </c>
      <c r="D86" s="206">
        <f>D63</f>
        <v>6189</v>
      </c>
      <c r="E86" s="206">
        <f>E63</f>
        <v>3501</v>
      </c>
      <c r="F86" s="206">
        <f>F63</f>
        <v>6189</v>
      </c>
      <c r="G86" s="206">
        <f t="shared" si="14"/>
        <v>2688</v>
      </c>
      <c r="H86" s="90">
        <f t="shared" si="16"/>
        <v>176.8</v>
      </c>
      <c r="I86" s="430"/>
    </row>
    <row r="87" spans="1:9" s="77" customFormat="1" ht="39" customHeight="1">
      <c r="A87" s="80" t="s">
        <v>134</v>
      </c>
      <c r="B87" s="48">
        <v>1301</v>
      </c>
      <c r="C87" s="206">
        <f>C97</f>
        <v>4425</v>
      </c>
      <c r="D87" s="206">
        <f>D97</f>
        <v>5207</v>
      </c>
      <c r="E87" s="206">
        <f>E97</f>
        <v>4096</v>
      </c>
      <c r="F87" s="206">
        <f>F97</f>
        <v>5207</v>
      </c>
      <c r="G87" s="206">
        <f t="shared" si="14"/>
        <v>1111</v>
      </c>
      <c r="H87" s="90">
        <f t="shared" si="16"/>
        <v>127.1</v>
      </c>
      <c r="I87" s="430"/>
    </row>
    <row r="88" spans="1:9" s="77" customFormat="1" ht="39" customHeight="1">
      <c r="A88" s="80" t="s">
        <v>135</v>
      </c>
      <c r="B88" s="48">
        <v>1302</v>
      </c>
      <c r="C88" s="206">
        <f>C53</f>
        <v>0</v>
      </c>
      <c r="D88" s="206">
        <f>D53</f>
        <v>0</v>
      </c>
      <c r="E88" s="206">
        <f>E53</f>
        <v>0</v>
      </c>
      <c r="F88" s="206">
        <f>F53</f>
        <v>0</v>
      </c>
      <c r="G88" s="206">
        <f t="shared" si="14"/>
        <v>0</v>
      </c>
      <c r="H88" s="90"/>
      <c r="I88" s="430"/>
    </row>
    <row r="89" spans="1:9" s="77" customFormat="1" ht="39" customHeight="1">
      <c r="A89" s="80" t="s">
        <v>136</v>
      </c>
      <c r="B89" s="48">
        <v>1303</v>
      </c>
      <c r="C89" s="206">
        <f>C57</f>
        <v>0</v>
      </c>
      <c r="D89" s="206">
        <f>D57</f>
        <v>0</v>
      </c>
      <c r="E89" s="206">
        <f>E57</f>
        <v>0</v>
      </c>
      <c r="F89" s="206">
        <f>F57</f>
        <v>0</v>
      </c>
      <c r="G89" s="206">
        <f t="shared" si="14"/>
        <v>0</v>
      </c>
      <c r="H89" s="90"/>
      <c r="I89" s="430"/>
    </row>
    <row r="90" spans="1:9" s="77" customFormat="1" ht="39" customHeight="1">
      <c r="A90" s="80" t="s">
        <v>137</v>
      </c>
      <c r="B90" s="48">
        <v>1304</v>
      </c>
      <c r="C90" s="206">
        <f>C54</f>
        <v>0</v>
      </c>
      <c r="D90" s="206">
        <f>D54</f>
        <v>0</v>
      </c>
      <c r="E90" s="206">
        <f>E54</f>
        <v>0</v>
      </c>
      <c r="F90" s="206">
        <f>F54</f>
        <v>0</v>
      </c>
      <c r="G90" s="206">
        <f t="shared" si="14"/>
        <v>0</v>
      </c>
      <c r="H90" s="90"/>
      <c r="I90" s="430"/>
    </row>
    <row r="91" spans="1:9" s="77" customFormat="1" ht="39" customHeight="1">
      <c r="A91" s="80" t="s">
        <v>138</v>
      </c>
      <c r="B91" s="48">
        <v>1305</v>
      </c>
      <c r="C91" s="206">
        <f>C58</f>
        <v>0</v>
      </c>
      <c r="D91" s="206">
        <f>D58</f>
        <v>0</v>
      </c>
      <c r="E91" s="206">
        <f>E58</f>
        <v>0</v>
      </c>
      <c r="F91" s="206">
        <f>F58</f>
        <v>0</v>
      </c>
      <c r="G91" s="206">
        <f t="shared" si="14"/>
        <v>0</v>
      </c>
      <c r="H91" s="90"/>
      <c r="I91" s="430"/>
    </row>
    <row r="92" spans="1:9" s="77" customFormat="1" ht="27.75" customHeight="1">
      <c r="A92" s="82" t="s">
        <v>72</v>
      </c>
      <c r="B92" s="47">
        <v>1310</v>
      </c>
      <c r="C92" s="178">
        <f>C86+C87-C88-C89-C90-C91</f>
        <v>11137</v>
      </c>
      <c r="D92" s="178">
        <f>D86+D87-D88-D89-D90-D91</f>
        <v>11396</v>
      </c>
      <c r="E92" s="178">
        <f>E86+E87-E88-E89-E90-E91</f>
        <v>7597</v>
      </c>
      <c r="F92" s="178">
        <f>F86+F87-F88-F89-F90-F91</f>
        <v>11396</v>
      </c>
      <c r="G92" s="278">
        <f t="shared" si="14"/>
        <v>3799</v>
      </c>
      <c r="H92" s="89">
        <f t="shared" si="16"/>
        <v>150</v>
      </c>
      <c r="I92" s="433"/>
    </row>
    <row r="93" spans="1:9" s="77" customFormat="1" ht="39" customHeight="1">
      <c r="A93" s="80" t="s">
        <v>88</v>
      </c>
      <c r="B93" s="48"/>
      <c r="C93" s="206"/>
      <c r="D93" s="206"/>
      <c r="E93" s="206"/>
      <c r="F93" s="206"/>
      <c r="G93" s="206"/>
      <c r="H93" s="90"/>
      <c r="I93" s="430"/>
    </row>
    <row r="94" spans="1:9" s="77" customFormat="1" ht="39" customHeight="1">
      <c r="A94" s="80" t="s">
        <v>223</v>
      </c>
      <c r="B94" s="48">
        <v>1400</v>
      </c>
      <c r="C94" s="300">
        <v>23811</v>
      </c>
      <c r="D94" s="206">
        <f>F94</f>
        <v>24833</v>
      </c>
      <c r="E94" s="206">
        <v>25102</v>
      </c>
      <c r="F94" s="206">
        <f>-F14-'Розшифровка фінрезультати'!E41</f>
        <v>24833</v>
      </c>
      <c r="G94" s="206">
        <f t="shared" si="14"/>
        <v>-269</v>
      </c>
      <c r="H94" s="90">
        <f t="shared" si="16"/>
        <v>98.9</v>
      </c>
      <c r="I94" s="430"/>
    </row>
    <row r="95" spans="1:9" s="77" customFormat="1" ht="39" customHeight="1">
      <c r="A95" s="80" t="s">
        <v>4</v>
      </c>
      <c r="B95" s="48">
        <v>1410</v>
      </c>
      <c r="C95" s="300">
        <v>23536</v>
      </c>
      <c r="D95" s="288">
        <f t="shared" ref="D95:D98" si="17">F95</f>
        <v>26041</v>
      </c>
      <c r="E95" s="206">
        <v>25202</v>
      </c>
      <c r="F95" s="206">
        <f>-F17-F29</f>
        <v>26041</v>
      </c>
      <c r="G95" s="206">
        <f t="shared" si="14"/>
        <v>839</v>
      </c>
      <c r="H95" s="90">
        <f t="shared" si="16"/>
        <v>103.3</v>
      </c>
      <c r="I95" s="430"/>
    </row>
    <row r="96" spans="1:9" s="77" customFormat="1" ht="39" customHeight="1">
      <c r="A96" s="80" t="s">
        <v>5</v>
      </c>
      <c r="B96" s="48">
        <v>1420</v>
      </c>
      <c r="C96" s="300">
        <v>4942</v>
      </c>
      <c r="D96" s="288">
        <f t="shared" si="17"/>
        <v>5424</v>
      </c>
      <c r="E96" s="206">
        <v>5544</v>
      </c>
      <c r="F96" s="301">
        <f>-F18-F30</f>
        <v>5424</v>
      </c>
      <c r="G96" s="206">
        <f t="shared" si="14"/>
        <v>-120</v>
      </c>
      <c r="H96" s="90">
        <f t="shared" si="16"/>
        <v>97.8</v>
      </c>
      <c r="I96" s="430"/>
    </row>
    <row r="97" spans="1:9" s="77" customFormat="1" ht="39" customHeight="1">
      <c r="A97" s="80" t="s">
        <v>6</v>
      </c>
      <c r="B97" s="48">
        <v>1430</v>
      </c>
      <c r="C97" s="300">
        <v>4425</v>
      </c>
      <c r="D97" s="288">
        <f t="shared" si="17"/>
        <v>5207</v>
      </c>
      <c r="E97" s="206">
        <v>4096</v>
      </c>
      <c r="F97" s="206">
        <f>-F20-F31</f>
        <v>5207</v>
      </c>
      <c r="G97" s="206">
        <f t="shared" si="14"/>
        <v>1111</v>
      </c>
      <c r="H97" s="90">
        <f t="shared" si="16"/>
        <v>127.1</v>
      </c>
      <c r="I97" s="430"/>
    </row>
    <row r="98" spans="1:9" s="77" customFormat="1" ht="39" customHeight="1">
      <c r="A98" s="80" t="s">
        <v>14</v>
      </c>
      <c r="B98" s="48">
        <v>1440</v>
      </c>
      <c r="C98" s="300">
        <v>10999</v>
      </c>
      <c r="D98" s="288">
        <f t="shared" si="17"/>
        <v>10645</v>
      </c>
      <c r="E98" s="206">
        <v>11153</v>
      </c>
      <c r="F98" s="206">
        <f>-F16-F19-F21-F27-F28-F36-F37-F40-F41-F43+'Розшифровка фінрезультати'!E9+'Розшифровка фінрезультати'!E41-F56</f>
        <v>10645</v>
      </c>
      <c r="G98" s="206">
        <f t="shared" si="14"/>
        <v>-508</v>
      </c>
      <c r="H98" s="90">
        <f t="shared" si="16"/>
        <v>95.4</v>
      </c>
      <c r="I98" s="430"/>
    </row>
    <row r="99" spans="1:9" s="77" customFormat="1" ht="39" customHeight="1">
      <c r="A99" s="158" t="s">
        <v>34</v>
      </c>
      <c r="B99" s="79">
        <v>1450</v>
      </c>
      <c r="C99" s="205">
        <f>SUM(C94,C95:C98)</f>
        <v>67713</v>
      </c>
      <c r="D99" s="205">
        <f>SUM(D94,D95:D98)</f>
        <v>72150</v>
      </c>
      <c r="E99" s="205">
        <f>SUM(E94,E95:E98)</f>
        <v>71097</v>
      </c>
      <c r="F99" s="205">
        <f>SUM(F94,F95:F98)</f>
        <v>72150</v>
      </c>
      <c r="G99" s="205">
        <f t="shared" si="14"/>
        <v>1053</v>
      </c>
      <c r="H99" s="89">
        <f t="shared" si="16"/>
        <v>101.5</v>
      </c>
      <c r="I99" s="429"/>
    </row>
    <row r="100" spans="1:9" s="77" customFormat="1" ht="20.399999999999999">
      <c r="A100" s="83"/>
      <c r="B100" s="84"/>
      <c r="C100" s="84"/>
      <c r="D100" s="84"/>
      <c r="E100" s="84"/>
      <c r="F100" s="84"/>
      <c r="G100" s="84"/>
      <c r="H100" s="84"/>
      <c r="I100" s="84"/>
    </row>
    <row r="101" spans="1:9" s="212" customFormat="1" ht="87" customHeight="1">
      <c r="A101" s="208" t="s">
        <v>283</v>
      </c>
      <c r="B101" s="209"/>
      <c r="C101" s="456" t="s">
        <v>301</v>
      </c>
      <c r="D101" s="456"/>
      <c r="E101" s="210"/>
      <c r="F101" s="457" t="s">
        <v>352</v>
      </c>
      <c r="G101" s="457"/>
      <c r="H101" s="457"/>
      <c r="I101" s="211"/>
    </row>
    <row r="102" spans="1:9" s="216" customFormat="1">
      <c r="A102" s="213" t="s">
        <v>179</v>
      </c>
      <c r="B102" s="214"/>
      <c r="C102" s="454" t="s">
        <v>114</v>
      </c>
      <c r="D102" s="454"/>
      <c r="E102" s="214"/>
      <c r="F102" s="455" t="s">
        <v>55</v>
      </c>
      <c r="G102" s="455"/>
      <c r="H102" s="455"/>
      <c r="I102" s="215"/>
    </row>
    <row r="103" spans="1:9">
      <c r="A103" s="86"/>
      <c r="B103" s="85"/>
      <c r="C103" s="85"/>
      <c r="D103" s="85"/>
      <c r="E103" s="85"/>
      <c r="F103" s="85"/>
      <c r="G103" s="85"/>
      <c r="H103" s="85"/>
      <c r="I103" s="85"/>
    </row>
    <row r="104" spans="1:9">
      <c r="A104" s="86"/>
      <c r="B104" s="85"/>
      <c r="C104" s="85"/>
      <c r="D104" s="85"/>
      <c r="E104" s="85"/>
      <c r="F104" s="85"/>
      <c r="G104" s="85"/>
      <c r="H104" s="85"/>
      <c r="I104" s="85"/>
    </row>
    <row r="105" spans="1:9">
      <c r="A105" s="86"/>
      <c r="B105" s="85"/>
      <c r="C105" s="85"/>
      <c r="D105" s="85"/>
      <c r="E105" s="85"/>
      <c r="F105" s="85"/>
      <c r="G105" s="85"/>
      <c r="H105" s="85"/>
      <c r="I105" s="85"/>
    </row>
    <row r="106" spans="1:9">
      <c r="A106" s="86"/>
      <c r="B106" s="85"/>
      <c r="C106" s="85"/>
      <c r="D106" s="85"/>
      <c r="E106" s="85"/>
      <c r="F106" s="85"/>
      <c r="G106" s="85"/>
      <c r="H106" s="85"/>
      <c r="I106" s="85"/>
    </row>
    <row r="107" spans="1:9">
      <c r="A107" s="86"/>
      <c r="B107" s="85"/>
      <c r="C107" s="85"/>
      <c r="D107" s="85"/>
      <c r="E107" s="85"/>
      <c r="F107" s="85"/>
      <c r="G107" s="85"/>
      <c r="H107" s="85"/>
      <c r="I107" s="85"/>
    </row>
    <row r="108" spans="1:9">
      <c r="A108" s="86"/>
      <c r="B108" s="85"/>
      <c r="C108" s="85"/>
      <c r="D108" s="85"/>
      <c r="E108" s="85"/>
      <c r="F108" s="85"/>
      <c r="G108" s="85"/>
      <c r="H108" s="85"/>
      <c r="I108" s="85"/>
    </row>
    <row r="109" spans="1:9">
      <c r="A109" s="86"/>
      <c r="B109" s="85"/>
      <c r="C109" s="85"/>
      <c r="D109" s="85"/>
      <c r="E109" s="85"/>
      <c r="F109" s="85"/>
      <c r="G109" s="85"/>
      <c r="H109" s="85"/>
      <c r="I109" s="85"/>
    </row>
    <row r="110" spans="1:9">
      <c r="A110" s="87"/>
    </row>
    <row r="111" spans="1:9">
      <c r="A111" s="87"/>
    </row>
    <row r="112" spans="1:9">
      <c r="A112" s="87"/>
    </row>
    <row r="113" spans="1:1">
      <c r="A113" s="87"/>
    </row>
    <row r="114" spans="1:1">
      <c r="A114" s="87"/>
    </row>
    <row r="115" spans="1:1">
      <c r="A115" s="87"/>
    </row>
    <row r="116" spans="1:1">
      <c r="A116" s="87"/>
    </row>
    <row r="117" spans="1:1">
      <c r="A117" s="87"/>
    </row>
    <row r="118" spans="1:1">
      <c r="A118" s="87"/>
    </row>
    <row r="119" spans="1:1">
      <c r="A119" s="87"/>
    </row>
    <row r="120" spans="1:1">
      <c r="A120" s="87"/>
    </row>
    <row r="121" spans="1:1">
      <c r="A121" s="87"/>
    </row>
    <row r="122" spans="1:1">
      <c r="A122" s="87"/>
    </row>
    <row r="123" spans="1:1">
      <c r="A123" s="87"/>
    </row>
    <row r="124" spans="1:1">
      <c r="A124" s="87"/>
    </row>
    <row r="125" spans="1:1">
      <c r="A125" s="87"/>
    </row>
    <row r="126" spans="1:1">
      <c r="A126" s="87"/>
    </row>
    <row r="127" spans="1:1">
      <c r="A127" s="87"/>
    </row>
    <row r="128" spans="1:1">
      <c r="A128" s="87"/>
    </row>
    <row r="129" spans="1:1">
      <c r="A129" s="87"/>
    </row>
    <row r="130" spans="1:1">
      <c r="A130" s="87"/>
    </row>
    <row r="131" spans="1:1">
      <c r="A131" s="87"/>
    </row>
    <row r="132" spans="1:1">
      <c r="A132" s="87"/>
    </row>
    <row r="133" spans="1:1">
      <c r="A133" s="87"/>
    </row>
    <row r="134" spans="1:1">
      <c r="A134" s="87"/>
    </row>
    <row r="135" spans="1:1">
      <c r="A135" s="87"/>
    </row>
    <row r="136" spans="1:1">
      <c r="A136" s="87"/>
    </row>
    <row r="137" spans="1:1">
      <c r="A137" s="87"/>
    </row>
    <row r="138" spans="1:1">
      <c r="A138" s="87"/>
    </row>
    <row r="139" spans="1:1">
      <c r="A139" s="87"/>
    </row>
    <row r="140" spans="1:1">
      <c r="A140" s="87"/>
    </row>
    <row r="141" spans="1:1">
      <c r="A141" s="87"/>
    </row>
    <row r="142" spans="1:1">
      <c r="A142" s="87"/>
    </row>
    <row r="143" spans="1:1">
      <c r="A143" s="87"/>
    </row>
    <row r="144" spans="1:1">
      <c r="A144" s="87"/>
    </row>
    <row r="145" spans="1:1">
      <c r="A145" s="87"/>
    </row>
    <row r="146" spans="1:1">
      <c r="A146" s="87"/>
    </row>
    <row r="147" spans="1:1">
      <c r="A147" s="87"/>
    </row>
    <row r="148" spans="1:1">
      <c r="A148" s="87"/>
    </row>
    <row r="149" spans="1:1">
      <c r="A149" s="87"/>
    </row>
    <row r="150" spans="1:1">
      <c r="A150" s="87"/>
    </row>
    <row r="151" spans="1:1">
      <c r="A151" s="87"/>
    </row>
    <row r="152" spans="1:1">
      <c r="A152" s="87"/>
    </row>
    <row r="153" spans="1:1">
      <c r="A153" s="87"/>
    </row>
    <row r="154" spans="1:1">
      <c r="A154" s="87"/>
    </row>
    <row r="155" spans="1:1">
      <c r="A155" s="87"/>
    </row>
    <row r="156" spans="1:1">
      <c r="A156" s="87"/>
    </row>
    <row r="157" spans="1:1">
      <c r="A157" s="87"/>
    </row>
    <row r="158" spans="1:1">
      <c r="A158" s="87"/>
    </row>
    <row r="159" spans="1:1">
      <c r="A159" s="87"/>
    </row>
    <row r="160" spans="1:1">
      <c r="A160" s="87"/>
    </row>
    <row r="161" spans="1:1">
      <c r="A161" s="88"/>
    </row>
    <row r="162" spans="1:1">
      <c r="A162" s="88"/>
    </row>
    <row r="163" spans="1:1">
      <c r="A163" s="88"/>
    </row>
    <row r="164" spans="1:1">
      <c r="A164" s="88"/>
    </row>
    <row r="165" spans="1:1">
      <c r="A165" s="88"/>
    </row>
    <row r="166" spans="1:1">
      <c r="A166" s="88"/>
    </row>
    <row r="167" spans="1:1">
      <c r="A167" s="88"/>
    </row>
    <row r="168" spans="1:1">
      <c r="A168" s="88"/>
    </row>
    <row r="169" spans="1:1">
      <c r="A169" s="88"/>
    </row>
    <row r="170" spans="1:1">
      <c r="A170" s="88"/>
    </row>
    <row r="171" spans="1:1">
      <c r="A171" s="88"/>
    </row>
    <row r="172" spans="1:1">
      <c r="A172" s="88"/>
    </row>
    <row r="173" spans="1:1">
      <c r="A173" s="88"/>
    </row>
    <row r="174" spans="1:1">
      <c r="A174" s="88"/>
    </row>
    <row r="175" spans="1:1">
      <c r="A175" s="88"/>
    </row>
    <row r="176" spans="1:1">
      <c r="A176" s="88"/>
    </row>
    <row r="177" spans="1:1">
      <c r="A177" s="88"/>
    </row>
    <row r="178" spans="1:1">
      <c r="A178" s="88"/>
    </row>
    <row r="179" spans="1:1">
      <c r="A179" s="88"/>
    </row>
    <row r="180" spans="1:1">
      <c r="A180" s="88"/>
    </row>
    <row r="181" spans="1:1">
      <c r="A181" s="88"/>
    </row>
    <row r="182" spans="1:1">
      <c r="A182" s="88"/>
    </row>
    <row r="183" spans="1:1">
      <c r="A183" s="88"/>
    </row>
    <row r="184" spans="1:1">
      <c r="A184" s="88"/>
    </row>
    <row r="185" spans="1:1">
      <c r="A185" s="88"/>
    </row>
    <row r="186" spans="1:1">
      <c r="A186" s="88"/>
    </row>
    <row r="187" spans="1:1">
      <c r="A187" s="88"/>
    </row>
    <row r="188" spans="1:1">
      <c r="A188" s="88"/>
    </row>
    <row r="189" spans="1:1">
      <c r="A189" s="88"/>
    </row>
    <row r="190" spans="1:1">
      <c r="A190" s="88"/>
    </row>
    <row r="191" spans="1:1">
      <c r="A191" s="88"/>
    </row>
    <row r="192" spans="1:1">
      <c r="A192" s="88"/>
    </row>
    <row r="193" spans="1:1">
      <c r="A193" s="88"/>
    </row>
    <row r="194" spans="1:1">
      <c r="A194" s="88"/>
    </row>
    <row r="195" spans="1:1">
      <c r="A195" s="88"/>
    </row>
    <row r="196" spans="1:1">
      <c r="A196" s="88"/>
    </row>
    <row r="197" spans="1:1">
      <c r="A197" s="88"/>
    </row>
    <row r="198" spans="1:1">
      <c r="A198" s="88"/>
    </row>
    <row r="199" spans="1:1">
      <c r="A199" s="88"/>
    </row>
    <row r="200" spans="1:1">
      <c r="A200" s="88"/>
    </row>
    <row r="201" spans="1:1">
      <c r="A201" s="88"/>
    </row>
    <row r="202" spans="1:1">
      <c r="A202" s="88"/>
    </row>
    <row r="203" spans="1:1">
      <c r="A203" s="88"/>
    </row>
    <row r="204" spans="1:1">
      <c r="A204" s="88"/>
    </row>
    <row r="205" spans="1:1">
      <c r="A205" s="88"/>
    </row>
    <row r="206" spans="1:1">
      <c r="A206" s="88"/>
    </row>
    <row r="207" spans="1:1">
      <c r="A207" s="88"/>
    </row>
    <row r="208" spans="1:1">
      <c r="A208" s="88"/>
    </row>
    <row r="209" spans="1:1">
      <c r="A209" s="88"/>
    </row>
    <row r="210" spans="1:1">
      <c r="A210" s="88"/>
    </row>
    <row r="211" spans="1:1">
      <c r="A211" s="88"/>
    </row>
    <row r="212" spans="1:1">
      <c r="A212" s="88"/>
    </row>
    <row r="213" spans="1:1">
      <c r="A213" s="88"/>
    </row>
    <row r="214" spans="1:1">
      <c r="A214" s="88"/>
    </row>
    <row r="215" spans="1:1">
      <c r="A215" s="88"/>
    </row>
    <row r="216" spans="1:1">
      <c r="A216" s="88"/>
    </row>
    <row r="217" spans="1:1">
      <c r="A217" s="88"/>
    </row>
    <row r="218" spans="1:1">
      <c r="A218" s="88"/>
    </row>
    <row r="219" spans="1:1">
      <c r="A219" s="88"/>
    </row>
    <row r="220" spans="1:1">
      <c r="A220" s="88"/>
    </row>
    <row r="221" spans="1:1">
      <c r="A221" s="88"/>
    </row>
    <row r="222" spans="1:1">
      <c r="A222" s="88"/>
    </row>
    <row r="223" spans="1:1">
      <c r="A223" s="88"/>
    </row>
    <row r="224" spans="1:1">
      <c r="A224" s="88"/>
    </row>
    <row r="225" spans="1:1">
      <c r="A225" s="88"/>
    </row>
    <row r="226" spans="1:1">
      <c r="A226" s="88"/>
    </row>
    <row r="227" spans="1:1">
      <c r="A227" s="88"/>
    </row>
    <row r="228" spans="1:1">
      <c r="A228" s="88"/>
    </row>
    <row r="229" spans="1:1">
      <c r="A229" s="88"/>
    </row>
    <row r="230" spans="1:1">
      <c r="A230" s="88"/>
    </row>
    <row r="231" spans="1:1">
      <c r="A231" s="88"/>
    </row>
    <row r="232" spans="1:1">
      <c r="A232" s="88"/>
    </row>
    <row r="233" spans="1:1">
      <c r="A233" s="88"/>
    </row>
    <row r="234" spans="1:1">
      <c r="A234" s="88"/>
    </row>
    <row r="235" spans="1:1">
      <c r="A235" s="88"/>
    </row>
    <row r="236" spans="1:1">
      <c r="A236" s="88"/>
    </row>
    <row r="237" spans="1:1">
      <c r="A237" s="88"/>
    </row>
    <row r="238" spans="1:1">
      <c r="A238" s="88"/>
    </row>
    <row r="239" spans="1:1">
      <c r="A239" s="88"/>
    </row>
    <row r="240" spans="1:1">
      <c r="A240" s="88"/>
    </row>
    <row r="241" spans="1:1">
      <c r="A241" s="88"/>
    </row>
    <row r="242" spans="1:1">
      <c r="A242" s="88"/>
    </row>
    <row r="243" spans="1:1">
      <c r="A243" s="88"/>
    </row>
    <row r="244" spans="1:1">
      <c r="A244" s="88"/>
    </row>
    <row r="245" spans="1:1">
      <c r="A245" s="88"/>
    </row>
    <row r="246" spans="1:1">
      <c r="A246" s="88"/>
    </row>
    <row r="247" spans="1:1">
      <c r="A247" s="88"/>
    </row>
    <row r="248" spans="1:1">
      <c r="A248" s="88"/>
    </row>
    <row r="249" spans="1:1">
      <c r="A249" s="88"/>
    </row>
    <row r="250" spans="1:1">
      <c r="A250" s="88"/>
    </row>
    <row r="251" spans="1:1">
      <c r="A251" s="88"/>
    </row>
    <row r="252" spans="1:1">
      <c r="A252" s="88"/>
    </row>
    <row r="253" spans="1:1">
      <c r="A253" s="88"/>
    </row>
    <row r="254" spans="1:1">
      <c r="A254" s="88"/>
    </row>
    <row r="255" spans="1:1">
      <c r="A255" s="88"/>
    </row>
    <row r="256" spans="1:1">
      <c r="A256" s="88"/>
    </row>
    <row r="257" spans="1:1">
      <c r="A257" s="88"/>
    </row>
    <row r="258" spans="1:1">
      <c r="A258" s="88"/>
    </row>
    <row r="259" spans="1:1">
      <c r="A259" s="88"/>
    </row>
    <row r="260" spans="1:1">
      <c r="A260" s="88"/>
    </row>
    <row r="261" spans="1:1">
      <c r="A261" s="88"/>
    </row>
    <row r="262" spans="1:1">
      <c r="A262" s="88"/>
    </row>
    <row r="263" spans="1:1">
      <c r="A263" s="88"/>
    </row>
    <row r="264" spans="1:1">
      <c r="A264" s="88"/>
    </row>
    <row r="265" spans="1:1">
      <c r="A265" s="88"/>
    </row>
    <row r="266" spans="1:1">
      <c r="A266" s="88"/>
    </row>
    <row r="267" spans="1:1">
      <c r="A267" s="88"/>
    </row>
    <row r="268" spans="1:1">
      <c r="A268" s="88"/>
    </row>
    <row r="269" spans="1:1">
      <c r="A269" s="88"/>
    </row>
    <row r="270" spans="1:1">
      <c r="A270" s="88"/>
    </row>
    <row r="271" spans="1:1">
      <c r="A271" s="88"/>
    </row>
    <row r="272" spans="1:1">
      <c r="A272" s="88"/>
    </row>
    <row r="273" spans="1:1">
      <c r="A273" s="88"/>
    </row>
    <row r="274" spans="1:1">
      <c r="A274" s="88"/>
    </row>
    <row r="275" spans="1:1">
      <c r="A275" s="88"/>
    </row>
    <row r="276" spans="1:1">
      <c r="A276" s="88"/>
    </row>
    <row r="277" spans="1:1">
      <c r="A277" s="88"/>
    </row>
    <row r="278" spans="1:1">
      <c r="A278" s="88"/>
    </row>
    <row r="279" spans="1:1">
      <c r="A279" s="88"/>
    </row>
    <row r="280" spans="1:1">
      <c r="A280" s="88"/>
    </row>
    <row r="281" spans="1:1">
      <c r="A281" s="88"/>
    </row>
    <row r="282" spans="1:1">
      <c r="A282" s="88"/>
    </row>
    <row r="283" spans="1:1">
      <c r="A283" s="88"/>
    </row>
    <row r="284" spans="1:1">
      <c r="A284" s="88"/>
    </row>
    <row r="285" spans="1:1">
      <c r="A285" s="88"/>
    </row>
    <row r="286" spans="1:1">
      <c r="A286" s="88"/>
    </row>
    <row r="287" spans="1:1">
      <c r="A287" s="88"/>
    </row>
    <row r="288" spans="1:1">
      <c r="A288" s="88"/>
    </row>
    <row r="289" spans="1:1">
      <c r="A289" s="88"/>
    </row>
    <row r="290" spans="1:1">
      <c r="A290" s="88"/>
    </row>
    <row r="291" spans="1:1">
      <c r="A291" s="88"/>
    </row>
    <row r="292" spans="1:1">
      <c r="A292" s="88"/>
    </row>
    <row r="293" spans="1:1">
      <c r="A293" s="88"/>
    </row>
    <row r="294" spans="1:1">
      <c r="A294" s="88"/>
    </row>
    <row r="295" spans="1:1">
      <c r="A295" s="88"/>
    </row>
    <row r="296" spans="1:1">
      <c r="A296" s="88"/>
    </row>
    <row r="297" spans="1:1">
      <c r="A297" s="88"/>
    </row>
    <row r="298" spans="1:1">
      <c r="A298" s="88"/>
    </row>
    <row r="299" spans="1:1">
      <c r="A299" s="88"/>
    </row>
    <row r="300" spans="1:1">
      <c r="A300" s="88"/>
    </row>
    <row r="301" spans="1:1">
      <c r="A301" s="88"/>
    </row>
    <row r="302" spans="1:1">
      <c r="A302" s="88"/>
    </row>
    <row r="303" spans="1:1">
      <c r="A303" s="88"/>
    </row>
    <row r="304" spans="1:1">
      <c r="A304" s="88"/>
    </row>
    <row r="305" spans="1:1">
      <c r="A305" s="88"/>
    </row>
    <row r="306" spans="1:1">
      <c r="A306" s="88"/>
    </row>
    <row r="307" spans="1:1">
      <c r="A307" s="88"/>
    </row>
    <row r="308" spans="1:1">
      <c r="A308" s="88"/>
    </row>
    <row r="309" spans="1:1">
      <c r="A309" s="88"/>
    </row>
    <row r="310" spans="1:1">
      <c r="A310" s="88"/>
    </row>
    <row r="311" spans="1:1">
      <c r="A311" s="88"/>
    </row>
    <row r="312" spans="1:1">
      <c r="A312" s="88"/>
    </row>
    <row r="313" spans="1:1">
      <c r="A313" s="88"/>
    </row>
    <row r="314" spans="1:1">
      <c r="A314" s="88"/>
    </row>
    <row r="315" spans="1:1">
      <c r="A315" s="88"/>
    </row>
    <row r="316" spans="1:1">
      <c r="A316" s="88"/>
    </row>
    <row r="317" spans="1:1">
      <c r="A317" s="88"/>
    </row>
    <row r="318" spans="1:1">
      <c r="A318" s="88"/>
    </row>
    <row r="319" spans="1:1">
      <c r="A319" s="88"/>
    </row>
    <row r="320" spans="1:1">
      <c r="A320" s="88"/>
    </row>
    <row r="321" spans="1:1">
      <c r="A321" s="88"/>
    </row>
    <row r="322" spans="1:1">
      <c r="A322" s="88"/>
    </row>
    <row r="323" spans="1:1">
      <c r="A323" s="88"/>
    </row>
    <row r="324" spans="1:1">
      <c r="A324" s="88"/>
    </row>
    <row r="325" spans="1:1">
      <c r="A325" s="88"/>
    </row>
    <row r="326" spans="1:1">
      <c r="A326" s="88"/>
    </row>
    <row r="327" spans="1:1">
      <c r="A327" s="88"/>
    </row>
  </sheetData>
  <sheetProtection algorithmName="SHA-512" hashValue="sfP2Z1Jvn2PoBvSRnVaw+6XTbPHKyDhHz8kyEPqYgJPUZ9tPak4sJKbkCdxZBAxaA0HPke3qNeQX8G/LICg68w==" saltValue="OwDAZKSghkS1b4jocuKC9w==" spinCount="100000" sheet="1" objects="1" scenarios="1" selectLockedCells="1" selectUnlockedCells="1"/>
  <mergeCells count="13">
    <mergeCell ref="A2:I2"/>
    <mergeCell ref="A3:I3"/>
    <mergeCell ref="C4:E4"/>
    <mergeCell ref="C102:D102"/>
    <mergeCell ref="F102:H102"/>
    <mergeCell ref="C101:D101"/>
    <mergeCell ref="F101:H101"/>
    <mergeCell ref="A6:I6"/>
    <mergeCell ref="C8:D8"/>
    <mergeCell ref="E8:I8"/>
    <mergeCell ref="B8:B9"/>
    <mergeCell ref="A8:A9"/>
    <mergeCell ref="A11:I11"/>
  </mergeCells>
  <phoneticPr fontId="0" type="noConversion"/>
  <pageMargins left="0.59055118110236227" right="0.59055118110236227" top="0.98425196850393704" bottom="0.59055118110236227" header="0.19685039370078741" footer="0.11811023622047245"/>
  <pageSetup paperSize="9" scale="50" orientation="landscape" verticalDpi="300" r:id="rId1"/>
  <headerFooter alignWithMargins="0"/>
  <ignoredErrors>
    <ignoredError sqref="F92 C92 E92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8"/>
  <sheetViews>
    <sheetView view="pageBreakPreview" zoomScale="80" zoomScaleNormal="100" zoomScaleSheetLayoutView="80" workbookViewId="0">
      <selection activeCell="H6" sqref="H6"/>
    </sheetView>
  </sheetViews>
  <sheetFormatPr defaultColWidth="9.109375" defaultRowHeight="18"/>
  <cols>
    <col min="1" max="1" width="58.33203125" style="69" customWidth="1"/>
    <col min="2" max="2" width="12.5546875" style="70" customWidth="1"/>
    <col min="3" max="3" width="14.88671875" style="70" customWidth="1"/>
    <col min="4" max="4" width="16.109375" style="70" customWidth="1"/>
    <col min="5" max="5" width="16.6640625" style="70" customWidth="1"/>
    <col min="6" max="6" width="16.109375" style="70" customWidth="1"/>
    <col min="7" max="7" width="17.109375" style="70" customWidth="1"/>
    <col min="8" max="16384" width="9.109375" style="69"/>
  </cols>
  <sheetData>
    <row r="2" spans="1:8" ht="33.75" customHeight="1">
      <c r="A2" s="496" t="s">
        <v>208</v>
      </c>
      <c r="B2" s="496"/>
      <c r="C2" s="496"/>
      <c r="D2" s="496"/>
      <c r="E2" s="496"/>
      <c r="F2" s="496"/>
      <c r="G2" s="496"/>
    </row>
    <row r="3" spans="1:8" ht="28.5" customHeight="1">
      <c r="A3" s="72"/>
      <c r="B3" s="73"/>
      <c r="C3" s="73"/>
      <c r="D3" s="72"/>
      <c r="E3" s="72"/>
      <c r="F3" s="72"/>
      <c r="G3" s="261" t="s">
        <v>228</v>
      </c>
    </row>
    <row r="4" spans="1:8" ht="60" customHeight="1">
      <c r="A4" s="146" t="s">
        <v>102</v>
      </c>
      <c r="B4" s="147" t="s">
        <v>7</v>
      </c>
      <c r="C4" s="242" t="s">
        <v>393</v>
      </c>
      <c r="D4" s="242" t="s">
        <v>403</v>
      </c>
      <c r="E4" s="242" t="s">
        <v>404</v>
      </c>
      <c r="F4" s="147" t="s">
        <v>356</v>
      </c>
      <c r="G4" s="148" t="s">
        <v>191</v>
      </c>
    </row>
    <row r="5" spans="1:8" ht="23.25" customHeight="1">
      <c r="A5" s="149">
        <v>1</v>
      </c>
      <c r="B5" s="150">
        <v>2</v>
      </c>
      <c r="C5" s="150">
        <v>3</v>
      </c>
      <c r="D5" s="150">
        <v>4</v>
      </c>
      <c r="E5" s="150">
        <v>5</v>
      </c>
      <c r="F5" s="150">
        <v>6</v>
      </c>
      <c r="G5" s="150">
        <v>7</v>
      </c>
    </row>
    <row r="6" spans="1:8" ht="44.25" customHeight="1">
      <c r="A6" s="151" t="s">
        <v>193</v>
      </c>
      <c r="B6" s="398">
        <v>6000</v>
      </c>
      <c r="C6" s="399">
        <f>C7+C11</f>
        <v>0</v>
      </c>
      <c r="D6" s="399">
        <f>D7+D11</f>
        <v>0</v>
      </c>
      <c r="E6" s="399">
        <f>E7+E11</f>
        <v>4510</v>
      </c>
      <c r="F6" s="399">
        <f>E6-D6</f>
        <v>4510</v>
      </c>
      <c r="G6" s="152"/>
    </row>
    <row r="7" spans="1:8" ht="31.5" customHeight="1">
      <c r="A7" s="401" t="s">
        <v>194</v>
      </c>
      <c r="B7" s="402">
        <v>6010</v>
      </c>
      <c r="C7" s="403">
        <f>C9</f>
        <v>0</v>
      </c>
      <c r="D7" s="403">
        <f>D9</f>
        <v>0</v>
      </c>
      <c r="E7" s="403">
        <f>E8+E9</f>
        <v>4510</v>
      </c>
      <c r="F7" s="403">
        <f t="shared" ref="F7:F13" si="0">E7-D7</f>
        <v>4510</v>
      </c>
      <c r="G7" s="404"/>
    </row>
    <row r="8" spans="1:8" s="204" customFormat="1" ht="24.75" customHeight="1">
      <c r="A8" s="396" t="s">
        <v>429</v>
      </c>
      <c r="B8" s="402"/>
      <c r="C8" s="402"/>
      <c r="D8" s="403"/>
      <c r="E8" s="397">
        <v>670</v>
      </c>
      <c r="F8" s="397">
        <f t="shared" si="0"/>
        <v>670</v>
      </c>
      <c r="G8" s="404"/>
    </row>
    <row r="9" spans="1:8" s="204" customFormat="1" ht="25.5" customHeight="1">
      <c r="A9" s="396" t="s">
        <v>306</v>
      </c>
      <c r="B9" s="150"/>
      <c r="C9" s="150"/>
      <c r="D9" s="397"/>
      <c r="E9" s="397">
        <v>3840</v>
      </c>
      <c r="F9" s="397">
        <f t="shared" si="0"/>
        <v>3840</v>
      </c>
      <c r="G9" s="152"/>
    </row>
    <row r="10" spans="1:8" ht="23.25" hidden="1" customHeight="1">
      <c r="A10" s="154"/>
      <c r="B10" s="150"/>
      <c r="C10" s="150"/>
      <c r="D10" s="152"/>
      <c r="E10" s="152"/>
      <c r="F10" s="152">
        <f t="shared" si="0"/>
        <v>0</v>
      </c>
      <c r="G10" s="152"/>
    </row>
    <row r="11" spans="1:8" s="77" customFormat="1" ht="26.25" hidden="1" customHeight="1">
      <c r="A11" s="155" t="s">
        <v>195</v>
      </c>
      <c r="B11" s="156">
        <v>6020</v>
      </c>
      <c r="C11" s="156"/>
      <c r="D11" s="153"/>
      <c r="E11" s="153"/>
      <c r="F11" s="152">
        <f t="shared" si="0"/>
        <v>0</v>
      </c>
      <c r="G11" s="152"/>
    </row>
    <row r="12" spans="1:8" ht="23.25" hidden="1" customHeight="1">
      <c r="A12" s="154"/>
      <c r="B12" s="150"/>
      <c r="C12" s="150"/>
      <c r="D12" s="152"/>
      <c r="E12" s="152"/>
      <c r="F12" s="152">
        <f t="shared" si="0"/>
        <v>0</v>
      </c>
      <c r="G12" s="152"/>
    </row>
    <row r="13" spans="1:8" ht="24" hidden="1" customHeight="1">
      <c r="A13" s="154"/>
      <c r="B13" s="150"/>
      <c r="C13" s="150"/>
      <c r="D13" s="152"/>
      <c r="E13" s="152"/>
      <c r="F13" s="152">
        <f t="shared" si="0"/>
        <v>0</v>
      </c>
      <c r="G13" s="152"/>
    </row>
    <row r="14" spans="1:8">
      <c r="A14" s="128"/>
      <c r="B14" s="129"/>
      <c r="C14" s="129"/>
      <c r="D14" s="130"/>
      <c r="E14" s="131"/>
      <c r="F14" s="131"/>
      <c r="G14" s="131"/>
    </row>
    <row r="15" spans="1:8" s="269" customFormat="1" ht="41.25" customHeight="1">
      <c r="A15" s="251" t="s">
        <v>283</v>
      </c>
      <c r="B15" s="252"/>
      <c r="C15" s="495" t="s">
        <v>276</v>
      </c>
      <c r="D15" s="495"/>
      <c r="E15" s="253"/>
      <c r="F15" s="472" t="s">
        <v>352</v>
      </c>
      <c r="G15" s="472"/>
      <c r="H15" s="394"/>
    </row>
    <row r="16" spans="1:8" s="270" customFormat="1" ht="15.6">
      <c r="A16" s="391" t="s">
        <v>45</v>
      </c>
      <c r="B16" s="218"/>
      <c r="C16" s="468" t="s">
        <v>46</v>
      </c>
      <c r="D16" s="468"/>
      <c r="E16" s="218"/>
      <c r="F16" s="469" t="s">
        <v>115</v>
      </c>
      <c r="G16" s="469"/>
      <c r="H16" s="395"/>
    </row>
    <row r="17" spans="1:7">
      <c r="A17" s="128"/>
      <c r="B17" s="129"/>
      <c r="C17" s="129"/>
      <c r="D17" s="130"/>
      <c r="E17" s="131"/>
      <c r="F17" s="131"/>
      <c r="G17" s="131"/>
    </row>
    <row r="18" spans="1:7">
      <c r="A18" s="128"/>
      <c r="B18" s="129"/>
      <c r="C18" s="129"/>
      <c r="D18" s="130"/>
      <c r="E18" s="131"/>
      <c r="F18" s="131"/>
      <c r="G18" s="131"/>
    </row>
    <row r="19" spans="1:7">
      <c r="A19" s="128"/>
      <c r="B19" s="129"/>
      <c r="C19" s="129"/>
      <c r="D19" s="130"/>
      <c r="E19" s="131"/>
      <c r="F19" s="131"/>
      <c r="G19" s="131"/>
    </row>
    <row r="20" spans="1:7">
      <c r="A20" s="128"/>
      <c r="B20" s="129"/>
      <c r="C20" s="129"/>
      <c r="D20" s="130"/>
      <c r="E20" s="131"/>
      <c r="F20" s="131"/>
      <c r="G20" s="131"/>
    </row>
    <row r="21" spans="1:7">
      <c r="A21" s="128"/>
      <c r="B21" s="129"/>
      <c r="C21" s="129"/>
      <c r="D21" s="130"/>
      <c r="E21" s="131"/>
      <c r="F21" s="131"/>
      <c r="G21" s="131"/>
    </row>
    <row r="22" spans="1:7">
      <c r="A22" s="128"/>
      <c r="B22" s="129"/>
      <c r="C22" s="129"/>
      <c r="D22" s="130"/>
      <c r="E22" s="131"/>
      <c r="F22" s="131"/>
      <c r="G22" s="131"/>
    </row>
    <row r="23" spans="1:7">
      <c r="A23" s="128"/>
      <c r="B23" s="129"/>
      <c r="C23" s="129"/>
      <c r="D23" s="130"/>
      <c r="E23" s="131"/>
      <c r="F23" s="131"/>
      <c r="G23" s="131"/>
    </row>
    <row r="24" spans="1:7">
      <c r="A24" s="128"/>
      <c r="B24" s="129"/>
      <c r="C24" s="129"/>
      <c r="D24" s="130"/>
      <c r="E24" s="131"/>
      <c r="F24" s="131"/>
      <c r="G24" s="131"/>
    </row>
    <row r="25" spans="1:7">
      <c r="A25" s="128"/>
      <c r="B25" s="129"/>
      <c r="C25" s="129"/>
      <c r="D25" s="130"/>
      <c r="E25" s="131"/>
      <c r="F25" s="131"/>
      <c r="G25" s="131"/>
    </row>
    <row r="26" spans="1:7">
      <c r="A26" s="128"/>
      <c r="B26" s="129"/>
      <c r="C26" s="129"/>
      <c r="D26" s="130"/>
      <c r="E26" s="131"/>
      <c r="F26" s="131"/>
      <c r="G26" s="131"/>
    </row>
    <row r="27" spans="1:7">
      <c r="A27" s="128"/>
      <c r="B27" s="129"/>
      <c r="C27" s="129"/>
      <c r="D27" s="130"/>
      <c r="E27" s="131"/>
      <c r="F27" s="131"/>
      <c r="G27" s="131"/>
    </row>
    <row r="28" spans="1:7">
      <c r="A28" s="128"/>
      <c r="B28" s="129"/>
      <c r="C28" s="129"/>
      <c r="D28" s="130"/>
      <c r="E28" s="131"/>
      <c r="F28" s="131"/>
      <c r="G28" s="131"/>
    </row>
    <row r="29" spans="1:7">
      <c r="A29" s="128"/>
      <c r="B29" s="129"/>
      <c r="C29" s="129"/>
      <c r="D29" s="130"/>
      <c r="E29" s="131"/>
      <c r="F29" s="131"/>
      <c r="G29" s="131"/>
    </row>
    <row r="30" spans="1:7">
      <c r="A30" s="128"/>
      <c r="B30" s="129"/>
      <c r="C30" s="129"/>
      <c r="D30" s="130"/>
      <c r="E30" s="131"/>
      <c r="F30" s="131"/>
      <c r="G30" s="131"/>
    </row>
    <row r="31" spans="1:7">
      <c r="A31" s="128"/>
      <c r="B31" s="129"/>
      <c r="C31" s="129"/>
      <c r="D31" s="130"/>
      <c r="E31" s="131"/>
      <c r="F31" s="131"/>
      <c r="G31" s="131"/>
    </row>
    <row r="32" spans="1:7">
      <c r="A32" s="128"/>
      <c r="B32" s="129"/>
      <c r="C32" s="129"/>
      <c r="D32" s="130"/>
      <c r="E32" s="131"/>
      <c r="F32" s="131"/>
      <c r="G32" s="131"/>
    </row>
    <row r="33" spans="1:7">
      <c r="A33" s="128"/>
      <c r="B33" s="129"/>
      <c r="C33" s="129"/>
      <c r="D33" s="130"/>
      <c r="E33" s="131"/>
      <c r="F33" s="131"/>
      <c r="G33" s="131"/>
    </row>
    <row r="34" spans="1:7">
      <c r="A34" s="128"/>
      <c r="B34" s="129"/>
      <c r="C34" s="129"/>
      <c r="D34" s="130"/>
      <c r="E34" s="131"/>
      <c r="F34" s="131"/>
      <c r="G34" s="131"/>
    </row>
    <row r="35" spans="1:7">
      <c r="A35" s="128"/>
      <c r="B35" s="129"/>
      <c r="C35" s="129"/>
      <c r="D35" s="130"/>
      <c r="E35" s="131"/>
      <c r="F35" s="131"/>
      <c r="G35" s="131"/>
    </row>
    <row r="36" spans="1:7">
      <c r="A36" s="128"/>
      <c r="B36" s="129"/>
      <c r="C36" s="129"/>
      <c r="D36" s="130"/>
      <c r="E36" s="131"/>
      <c r="F36" s="131"/>
      <c r="G36" s="131"/>
    </row>
    <row r="37" spans="1:7">
      <c r="A37" s="128"/>
      <c r="B37" s="129"/>
      <c r="C37" s="129"/>
      <c r="D37" s="130"/>
      <c r="E37" s="131"/>
      <c r="F37" s="131"/>
      <c r="G37" s="131"/>
    </row>
    <row r="38" spans="1:7">
      <c r="A38" s="128"/>
      <c r="B38" s="129"/>
      <c r="C38" s="129"/>
      <c r="D38" s="130"/>
      <c r="E38" s="131"/>
      <c r="F38" s="131"/>
      <c r="G38" s="131"/>
    </row>
    <row r="39" spans="1:7">
      <c r="A39" s="128"/>
      <c r="B39" s="129"/>
      <c r="C39" s="129"/>
      <c r="D39" s="130"/>
      <c r="E39" s="131"/>
      <c r="F39" s="131"/>
      <c r="G39" s="131"/>
    </row>
    <row r="40" spans="1:7">
      <c r="A40" s="128"/>
      <c r="B40" s="129"/>
      <c r="C40" s="129"/>
      <c r="D40" s="130"/>
      <c r="E40" s="131"/>
      <c r="F40" s="131"/>
      <c r="G40" s="131"/>
    </row>
    <row r="41" spans="1:7">
      <c r="A41" s="128"/>
      <c r="B41" s="129"/>
      <c r="C41" s="129"/>
      <c r="D41" s="130"/>
      <c r="E41" s="131"/>
      <c r="F41" s="131"/>
      <c r="G41" s="131"/>
    </row>
    <row r="42" spans="1:7">
      <c r="A42" s="128"/>
      <c r="B42" s="129"/>
      <c r="C42" s="129"/>
      <c r="D42" s="130"/>
      <c r="E42" s="131"/>
      <c r="F42" s="131"/>
      <c r="G42" s="131"/>
    </row>
    <row r="43" spans="1:7">
      <c r="A43" s="128"/>
      <c r="B43" s="129"/>
      <c r="C43" s="129"/>
      <c r="D43" s="130"/>
      <c r="E43" s="131"/>
      <c r="F43" s="131"/>
      <c r="G43" s="131"/>
    </row>
    <row r="44" spans="1:7">
      <c r="A44" s="128"/>
      <c r="B44" s="129"/>
      <c r="C44" s="129"/>
      <c r="D44" s="130"/>
      <c r="E44" s="131"/>
      <c r="F44" s="131"/>
      <c r="G44" s="131"/>
    </row>
    <row r="45" spans="1:7">
      <c r="A45" s="128"/>
      <c r="B45" s="129"/>
      <c r="C45" s="129"/>
      <c r="D45" s="130"/>
      <c r="E45" s="131"/>
      <c r="F45" s="131"/>
      <c r="G45" s="131"/>
    </row>
    <row r="46" spans="1:7">
      <c r="A46" s="128"/>
      <c r="B46" s="129"/>
      <c r="C46" s="129"/>
      <c r="D46" s="130"/>
      <c r="E46" s="131"/>
      <c r="F46" s="131"/>
      <c r="G46" s="131"/>
    </row>
    <row r="47" spans="1:7">
      <c r="A47" s="128"/>
      <c r="B47" s="129"/>
      <c r="C47" s="129"/>
      <c r="D47" s="130"/>
      <c r="E47" s="131"/>
      <c r="F47" s="131"/>
      <c r="G47" s="131"/>
    </row>
    <row r="48" spans="1:7">
      <c r="A48" s="128"/>
      <c r="D48" s="132"/>
      <c r="E48" s="133"/>
      <c r="F48" s="133"/>
      <c r="G48" s="133"/>
    </row>
    <row r="49" spans="1:7">
      <c r="A49" s="87"/>
      <c r="D49" s="132"/>
      <c r="E49" s="133"/>
      <c r="F49" s="133"/>
      <c r="G49" s="133"/>
    </row>
    <row r="50" spans="1:7">
      <c r="A50" s="87"/>
      <c r="D50" s="132"/>
      <c r="E50" s="133"/>
      <c r="F50" s="133"/>
      <c r="G50" s="133"/>
    </row>
    <row r="51" spans="1:7">
      <c r="A51" s="87"/>
      <c r="D51" s="132"/>
      <c r="E51" s="133"/>
      <c r="F51" s="133"/>
      <c r="G51" s="133"/>
    </row>
    <row r="52" spans="1:7">
      <c r="A52" s="87"/>
      <c r="D52" s="132"/>
      <c r="E52" s="133"/>
      <c r="F52" s="133"/>
      <c r="G52" s="133"/>
    </row>
    <row r="53" spans="1:7">
      <c r="A53" s="87"/>
      <c r="D53" s="132"/>
      <c r="E53" s="133"/>
      <c r="F53" s="133"/>
      <c r="G53" s="133"/>
    </row>
    <row r="54" spans="1:7">
      <c r="A54" s="87"/>
      <c r="D54" s="132"/>
      <c r="E54" s="133"/>
      <c r="F54" s="133"/>
      <c r="G54" s="133"/>
    </row>
    <row r="55" spans="1:7">
      <c r="A55" s="87"/>
      <c r="D55" s="132"/>
      <c r="E55" s="133"/>
      <c r="F55" s="133"/>
      <c r="G55" s="133"/>
    </row>
    <row r="56" spans="1:7">
      <c r="A56" s="87"/>
      <c r="D56" s="132"/>
      <c r="E56" s="133"/>
      <c r="F56" s="133"/>
      <c r="G56" s="133"/>
    </row>
    <row r="57" spans="1:7">
      <c r="A57" s="87"/>
      <c r="D57" s="132"/>
      <c r="E57" s="133"/>
      <c r="F57" s="133"/>
      <c r="G57" s="133"/>
    </row>
    <row r="58" spans="1:7">
      <c r="A58" s="87"/>
      <c r="D58" s="132"/>
      <c r="E58" s="133"/>
      <c r="F58" s="133"/>
      <c r="G58" s="133"/>
    </row>
    <row r="59" spans="1:7">
      <c r="A59" s="87"/>
      <c r="D59" s="132"/>
      <c r="E59" s="133"/>
      <c r="F59" s="133"/>
      <c r="G59" s="133"/>
    </row>
    <row r="60" spans="1:7">
      <c r="A60" s="87"/>
      <c r="D60" s="132"/>
      <c r="E60" s="133"/>
      <c r="F60" s="133"/>
      <c r="G60" s="133"/>
    </row>
    <row r="61" spans="1:7">
      <c r="A61" s="87"/>
      <c r="D61" s="132"/>
      <c r="E61" s="133"/>
      <c r="F61" s="133"/>
      <c r="G61" s="133"/>
    </row>
    <row r="62" spans="1:7">
      <c r="A62" s="87"/>
      <c r="D62" s="132"/>
      <c r="E62" s="133"/>
      <c r="F62" s="133"/>
      <c r="G62" s="133"/>
    </row>
    <row r="63" spans="1:7">
      <c r="A63" s="87"/>
      <c r="D63" s="132"/>
      <c r="E63" s="133"/>
      <c r="F63" s="133"/>
      <c r="G63" s="133"/>
    </row>
    <row r="64" spans="1:7">
      <c r="A64" s="87"/>
      <c r="D64" s="132"/>
      <c r="E64" s="133"/>
      <c r="F64" s="133"/>
      <c r="G64" s="133"/>
    </row>
    <row r="65" spans="1:7">
      <c r="A65" s="87"/>
      <c r="D65" s="132"/>
      <c r="E65" s="133"/>
      <c r="F65" s="133"/>
      <c r="G65" s="133"/>
    </row>
    <row r="66" spans="1:7">
      <c r="A66" s="87"/>
      <c r="D66" s="132"/>
      <c r="E66" s="133"/>
      <c r="F66" s="133"/>
      <c r="G66" s="133"/>
    </row>
    <row r="67" spans="1:7">
      <c r="A67" s="87"/>
      <c r="D67" s="132"/>
      <c r="E67" s="133"/>
      <c r="F67" s="133"/>
      <c r="G67" s="133"/>
    </row>
    <row r="68" spans="1:7">
      <c r="A68" s="87"/>
      <c r="D68" s="132"/>
      <c r="E68" s="133"/>
      <c r="F68" s="133"/>
      <c r="G68" s="133"/>
    </row>
    <row r="69" spans="1:7">
      <c r="A69" s="87"/>
      <c r="D69" s="132"/>
      <c r="E69" s="133"/>
      <c r="F69" s="133"/>
      <c r="G69" s="133"/>
    </row>
    <row r="70" spans="1:7">
      <c r="A70" s="87"/>
      <c r="D70" s="132"/>
      <c r="E70" s="133"/>
      <c r="F70" s="133"/>
      <c r="G70" s="133"/>
    </row>
    <row r="71" spans="1:7">
      <c r="A71" s="87"/>
    </row>
    <row r="72" spans="1:7">
      <c r="A72" s="88"/>
    </row>
    <row r="73" spans="1:7">
      <c r="A73" s="88"/>
    </row>
    <row r="74" spans="1:7">
      <c r="A74" s="88"/>
    </row>
    <row r="75" spans="1:7">
      <c r="A75" s="88"/>
    </row>
    <row r="76" spans="1:7">
      <c r="A76" s="88"/>
    </row>
    <row r="77" spans="1:7">
      <c r="A77" s="88"/>
    </row>
    <row r="78" spans="1:7">
      <c r="A78" s="88"/>
    </row>
    <row r="79" spans="1:7">
      <c r="A79" s="88"/>
    </row>
    <row r="80" spans="1:7">
      <c r="A80" s="88"/>
    </row>
    <row r="81" spans="1:1">
      <c r="A81" s="88"/>
    </row>
    <row r="82" spans="1:1">
      <c r="A82" s="88"/>
    </row>
    <row r="83" spans="1:1">
      <c r="A83" s="88"/>
    </row>
    <row r="84" spans="1:1">
      <c r="A84" s="88"/>
    </row>
    <row r="85" spans="1:1">
      <c r="A85" s="88"/>
    </row>
    <row r="86" spans="1:1">
      <c r="A86" s="88"/>
    </row>
    <row r="87" spans="1:1">
      <c r="A87" s="88"/>
    </row>
    <row r="88" spans="1:1">
      <c r="A88" s="88"/>
    </row>
    <row r="89" spans="1:1">
      <c r="A89" s="88"/>
    </row>
    <row r="90" spans="1:1">
      <c r="A90" s="88"/>
    </row>
    <row r="91" spans="1:1">
      <c r="A91" s="88"/>
    </row>
    <row r="92" spans="1:1">
      <c r="A92" s="88"/>
    </row>
    <row r="93" spans="1:1">
      <c r="A93" s="88"/>
    </row>
    <row r="94" spans="1:1">
      <c r="A94" s="88"/>
    </row>
    <row r="95" spans="1:1">
      <c r="A95" s="88"/>
    </row>
    <row r="96" spans="1:1">
      <c r="A96" s="88"/>
    </row>
    <row r="97" spans="1:1">
      <c r="A97" s="88"/>
    </row>
    <row r="98" spans="1:1">
      <c r="A98" s="88"/>
    </row>
    <row r="99" spans="1:1">
      <c r="A99" s="88"/>
    </row>
    <row r="100" spans="1:1">
      <c r="A100" s="88"/>
    </row>
    <row r="101" spans="1:1">
      <c r="A101" s="88"/>
    </row>
    <row r="102" spans="1:1">
      <c r="A102" s="88"/>
    </row>
    <row r="103" spans="1:1">
      <c r="A103" s="88"/>
    </row>
    <row r="104" spans="1:1">
      <c r="A104" s="88"/>
    </row>
    <row r="105" spans="1:1">
      <c r="A105" s="88"/>
    </row>
    <row r="106" spans="1:1">
      <c r="A106" s="88"/>
    </row>
    <row r="107" spans="1:1">
      <c r="A107" s="88"/>
    </row>
    <row r="108" spans="1:1">
      <c r="A108" s="88"/>
    </row>
    <row r="109" spans="1:1">
      <c r="A109" s="88"/>
    </row>
    <row r="110" spans="1:1">
      <c r="A110" s="88"/>
    </row>
    <row r="111" spans="1:1">
      <c r="A111" s="88"/>
    </row>
    <row r="112" spans="1:1">
      <c r="A112" s="88"/>
    </row>
    <row r="113" spans="1:1">
      <c r="A113" s="88"/>
    </row>
    <row r="114" spans="1:1">
      <c r="A114" s="88"/>
    </row>
    <row r="115" spans="1:1">
      <c r="A115" s="88"/>
    </row>
    <row r="116" spans="1:1">
      <c r="A116" s="88"/>
    </row>
    <row r="117" spans="1:1">
      <c r="A117" s="88"/>
    </row>
    <row r="118" spans="1:1">
      <c r="A118" s="88"/>
    </row>
    <row r="119" spans="1:1">
      <c r="A119" s="88"/>
    </row>
    <row r="120" spans="1:1">
      <c r="A120" s="88"/>
    </row>
    <row r="121" spans="1:1">
      <c r="A121" s="88"/>
    </row>
    <row r="122" spans="1:1">
      <c r="A122" s="88"/>
    </row>
    <row r="123" spans="1:1">
      <c r="A123" s="88"/>
    </row>
    <row r="124" spans="1:1">
      <c r="A124" s="88"/>
    </row>
    <row r="125" spans="1:1">
      <c r="A125" s="88"/>
    </row>
    <row r="126" spans="1:1">
      <c r="A126" s="88"/>
    </row>
    <row r="127" spans="1:1">
      <c r="A127" s="88"/>
    </row>
    <row r="128" spans="1:1">
      <c r="A128" s="88"/>
    </row>
    <row r="129" spans="1:1">
      <c r="A129" s="88"/>
    </row>
    <row r="130" spans="1:1">
      <c r="A130" s="88"/>
    </row>
    <row r="131" spans="1:1">
      <c r="A131" s="88"/>
    </row>
    <row r="132" spans="1:1">
      <c r="A132" s="88"/>
    </row>
    <row r="133" spans="1:1">
      <c r="A133" s="88"/>
    </row>
    <row r="134" spans="1:1">
      <c r="A134" s="88"/>
    </row>
    <row r="135" spans="1:1">
      <c r="A135" s="88"/>
    </row>
    <row r="136" spans="1:1">
      <c r="A136" s="88"/>
    </row>
    <row r="137" spans="1:1">
      <c r="A137" s="88"/>
    </row>
    <row r="138" spans="1:1">
      <c r="A138" s="88"/>
    </row>
    <row r="139" spans="1:1">
      <c r="A139" s="88"/>
    </row>
    <row r="140" spans="1:1">
      <c r="A140" s="88"/>
    </row>
    <row r="141" spans="1:1">
      <c r="A141" s="88"/>
    </row>
    <row r="142" spans="1:1">
      <c r="A142" s="88"/>
    </row>
    <row r="143" spans="1:1">
      <c r="A143" s="88"/>
    </row>
    <row r="144" spans="1:1">
      <c r="A144" s="88"/>
    </row>
    <row r="145" spans="1:1">
      <c r="A145" s="88"/>
    </row>
    <row r="146" spans="1:1">
      <c r="A146" s="88"/>
    </row>
    <row r="147" spans="1:1">
      <c r="A147" s="88"/>
    </row>
    <row r="148" spans="1:1">
      <c r="A148" s="88"/>
    </row>
    <row r="149" spans="1:1">
      <c r="A149" s="88"/>
    </row>
    <row r="150" spans="1:1">
      <c r="A150" s="88"/>
    </row>
    <row r="151" spans="1:1">
      <c r="A151" s="88"/>
    </row>
    <row r="152" spans="1:1">
      <c r="A152" s="88"/>
    </row>
    <row r="153" spans="1:1">
      <c r="A153" s="88"/>
    </row>
    <row r="154" spans="1:1">
      <c r="A154" s="88"/>
    </row>
    <row r="155" spans="1:1">
      <c r="A155" s="88"/>
    </row>
    <row r="156" spans="1:1">
      <c r="A156" s="88"/>
    </row>
    <row r="157" spans="1:1">
      <c r="A157" s="88"/>
    </row>
    <row r="158" spans="1:1">
      <c r="A158" s="88"/>
    </row>
    <row r="159" spans="1:1">
      <c r="A159" s="88"/>
    </row>
    <row r="160" spans="1:1">
      <c r="A160" s="88"/>
    </row>
    <row r="161" spans="1:1">
      <c r="A161" s="88"/>
    </row>
    <row r="162" spans="1:1">
      <c r="A162" s="88"/>
    </row>
    <row r="163" spans="1:1">
      <c r="A163" s="88"/>
    </row>
    <row r="164" spans="1:1">
      <c r="A164" s="88"/>
    </row>
    <row r="165" spans="1:1">
      <c r="A165" s="88"/>
    </row>
    <row r="166" spans="1:1">
      <c r="A166" s="88"/>
    </row>
    <row r="167" spans="1:1">
      <c r="A167" s="88"/>
    </row>
    <row r="168" spans="1:1">
      <c r="A168" s="88"/>
    </row>
    <row r="169" spans="1:1">
      <c r="A169" s="88"/>
    </row>
    <row r="170" spans="1:1">
      <c r="A170" s="88"/>
    </row>
    <row r="171" spans="1:1">
      <c r="A171" s="88"/>
    </row>
    <row r="172" spans="1:1">
      <c r="A172" s="88"/>
    </row>
    <row r="173" spans="1:1">
      <c r="A173" s="88"/>
    </row>
    <row r="174" spans="1:1">
      <c r="A174" s="88"/>
    </row>
    <row r="175" spans="1:1">
      <c r="A175" s="88"/>
    </row>
    <row r="176" spans="1:1">
      <c r="A176" s="88"/>
    </row>
    <row r="177" spans="1:1">
      <c r="A177" s="88"/>
    </row>
    <row r="178" spans="1:1">
      <c r="A178" s="88"/>
    </row>
    <row r="179" spans="1:1">
      <c r="A179" s="88"/>
    </row>
    <row r="180" spans="1:1">
      <c r="A180" s="88"/>
    </row>
    <row r="181" spans="1:1">
      <c r="A181" s="88"/>
    </row>
    <row r="182" spans="1:1">
      <c r="A182" s="88"/>
    </row>
    <row r="183" spans="1:1">
      <c r="A183" s="88"/>
    </row>
    <row r="184" spans="1:1">
      <c r="A184" s="88"/>
    </row>
    <row r="185" spans="1:1">
      <c r="A185" s="88"/>
    </row>
    <row r="186" spans="1:1">
      <c r="A186" s="88"/>
    </row>
    <row r="187" spans="1:1">
      <c r="A187" s="88"/>
    </row>
    <row r="188" spans="1:1">
      <c r="A188" s="88"/>
    </row>
    <row r="189" spans="1:1">
      <c r="A189" s="88"/>
    </row>
    <row r="190" spans="1:1">
      <c r="A190" s="88"/>
    </row>
    <row r="191" spans="1:1">
      <c r="A191" s="88"/>
    </row>
    <row r="192" spans="1:1">
      <c r="A192" s="88"/>
    </row>
    <row r="193" spans="1:1">
      <c r="A193" s="88"/>
    </row>
    <row r="194" spans="1:1">
      <c r="A194" s="88"/>
    </row>
    <row r="195" spans="1:1">
      <c r="A195" s="88"/>
    </row>
    <row r="196" spans="1:1">
      <c r="A196" s="88"/>
    </row>
    <row r="197" spans="1:1">
      <c r="A197" s="88"/>
    </row>
    <row r="198" spans="1:1">
      <c r="A198" s="88"/>
    </row>
    <row r="199" spans="1:1">
      <c r="A199" s="88"/>
    </row>
    <row r="200" spans="1:1">
      <c r="A200" s="88"/>
    </row>
    <row r="201" spans="1:1">
      <c r="A201" s="88"/>
    </row>
    <row r="202" spans="1:1">
      <c r="A202" s="88"/>
    </row>
    <row r="203" spans="1:1">
      <c r="A203" s="88"/>
    </row>
    <row r="204" spans="1:1">
      <c r="A204" s="88"/>
    </row>
    <row r="205" spans="1:1">
      <c r="A205" s="88"/>
    </row>
    <row r="206" spans="1:1">
      <c r="A206" s="88"/>
    </row>
    <row r="207" spans="1:1">
      <c r="A207" s="88"/>
    </row>
    <row r="208" spans="1:1">
      <c r="A208" s="88"/>
    </row>
    <row r="209" spans="1:1">
      <c r="A209" s="88"/>
    </row>
    <row r="210" spans="1:1">
      <c r="A210" s="88"/>
    </row>
    <row r="211" spans="1:1">
      <c r="A211" s="88"/>
    </row>
    <row r="212" spans="1:1">
      <c r="A212" s="88"/>
    </row>
    <row r="213" spans="1:1">
      <c r="A213" s="88"/>
    </row>
    <row r="214" spans="1:1">
      <c r="A214" s="88"/>
    </row>
    <row r="215" spans="1:1">
      <c r="A215" s="88"/>
    </row>
    <row r="216" spans="1:1">
      <c r="A216" s="88"/>
    </row>
    <row r="217" spans="1:1">
      <c r="A217" s="88"/>
    </row>
    <row r="218" spans="1:1">
      <c r="A218" s="88"/>
    </row>
    <row r="219" spans="1:1">
      <c r="A219" s="88"/>
    </row>
    <row r="220" spans="1:1">
      <c r="A220" s="88"/>
    </row>
    <row r="221" spans="1:1">
      <c r="A221" s="88"/>
    </row>
    <row r="222" spans="1:1">
      <c r="A222" s="88"/>
    </row>
    <row r="223" spans="1:1">
      <c r="A223" s="88"/>
    </row>
    <row r="224" spans="1:1">
      <c r="A224" s="88"/>
    </row>
    <row r="225" spans="1:1">
      <c r="A225" s="88"/>
    </row>
    <row r="226" spans="1:1">
      <c r="A226" s="88"/>
    </row>
    <row r="227" spans="1:1">
      <c r="A227" s="88"/>
    </row>
    <row r="228" spans="1:1">
      <c r="A228" s="88"/>
    </row>
    <row r="229" spans="1:1">
      <c r="A229" s="88"/>
    </row>
    <row r="230" spans="1:1">
      <c r="A230" s="88"/>
    </row>
    <row r="231" spans="1:1">
      <c r="A231" s="88"/>
    </row>
    <row r="232" spans="1:1">
      <c r="A232" s="88"/>
    </row>
    <row r="233" spans="1:1">
      <c r="A233" s="88"/>
    </row>
    <row r="234" spans="1:1">
      <c r="A234" s="88"/>
    </row>
    <row r="235" spans="1:1">
      <c r="A235" s="88"/>
    </row>
    <row r="236" spans="1:1">
      <c r="A236" s="88"/>
    </row>
    <row r="237" spans="1:1">
      <c r="A237" s="88"/>
    </row>
    <row r="238" spans="1:1">
      <c r="A238" s="88"/>
    </row>
  </sheetData>
  <sheetProtection algorithmName="SHA-512" hashValue="P8JuaMNYWuCo1xSWO9fWBdLH/8Q1MtRzIizb2avcQdjziIKpganti8AddCbvFi2QU1TeizilEA0KA5KE1MYemg==" saltValue="bBYzH9wwoZiOMsF1yJPaFw==" spinCount="100000" sheet="1" objects="1" scenarios="1" selectLockedCells="1" selectUnlockedCells="1"/>
  <mergeCells count="5">
    <mergeCell ref="F15:G15"/>
    <mergeCell ref="F16:G16"/>
    <mergeCell ref="A2:G2"/>
    <mergeCell ref="C15:D15"/>
    <mergeCell ref="C16:D16"/>
  </mergeCells>
  <pageMargins left="0.59055118110236227" right="0.59055118110236227" top="0.98425196850393704" bottom="0.59055118110236227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99"/>
  <sheetViews>
    <sheetView tabSelected="1" view="pageBreakPreview" topLeftCell="A46" zoomScaleNormal="100" zoomScaleSheetLayoutView="100" workbookViewId="0">
      <selection activeCell="L12" sqref="L12"/>
    </sheetView>
  </sheetViews>
  <sheetFormatPr defaultColWidth="9.109375" defaultRowHeight="15.6"/>
  <cols>
    <col min="1" max="1" width="31.88671875" style="279" customWidth="1"/>
    <col min="2" max="2" width="11" style="284" customWidth="1"/>
    <col min="3" max="4" width="11" style="279" customWidth="1"/>
    <col min="5" max="5" width="8.88671875" style="279" customWidth="1"/>
    <col min="6" max="6" width="10.33203125" style="279" customWidth="1"/>
    <col min="7" max="7" width="9.109375" style="279"/>
    <col min="8" max="8" width="10.109375" style="279" customWidth="1"/>
    <col min="9" max="16384" width="9.109375" style="279"/>
  </cols>
  <sheetData>
    <row r="1" spans="1:8">
      <c r="A1" s="685" t="s">
        <v>169</v>
      </c>
      <c r="B1" s="685"/>
      <c r="C1" s="685"/>
      <c r="D1" s="685"/>
      <c r="E1" s="685"/>
      <c r="F1" s="685"/>
      <c r="G1" s="685"/>
      <c r="H1" s="685"/>
    </row>
    <row r="2" spans="1:8" ht="17.399999999999999">
      <c r="A2" s="686" t="s">
        <v>227</v>
      </c>
      <c r="B2" s="686"/>
      <c r="C2" s="686"/>
      <c r="D2" s="686"/>
      <c r="E2" s="686"/>
      <c r="F2" s="686"/>
      <c r="G2" s="686"/>
      <c r="H2" s="686"/>
    </row>
    <row r="3" spans="1:8" ht="12.75" customHeight="1">
      <c r="A3" s="687" t="s">
        <v>228</v>
      </c>
      <c r="B3" s="687"/>
      <c r="C3" s="687"/>
      <c r="D3" s="687"/>
      <c r="E3" s="687"/>
      <c r="F3" s="687"/>
      <c r="G3" s="687"/>
      <c r="H3" s="687"/>
    </row>
    <row r="4" spans="1:8" ht="15.75" customHeight="1">
      <c r="A4" s="688" t="s">
        <v>229</v>
      </c>
      <c r="B4" s="688" t="s">
        <v>382</v>
      </c>
      <c r="C4" s="688" t="s">
        <v>405</v>
      </c>
      <c r="D4" s="688" t="s">
        <v>406</v>
      </c>
      <c r="E4" s="688" t="s">
        <v>230</v>
      </c>
      <c r="F4" s="688"/>
      <c r="G4" s="688"/>
      <c r="H4" s="688"/>
    </row>
    <row r="5" spans="1:8" ht="12.75" customHeight="1">
      <c r="A5" s="688"/>
      <c r="B5" s="688"/>
      <c r="C5" s="688"/>
      <c r="D5" s="688"/>
      <c r="E5" s="684" t="s">
        <v>407</v>
      </c>
      <c r="F5" s="684"/>
      <c r="G5" s="684" t="s">
        <v>408</v>
      </c>
      <c r="H5" s="684"/>
    </row>
    <row r="6" spans="1:8" ht="12.75" customHeight="1">
      <c r="A6" s="688"/>
      <c r="B6" s="688"/>
      <c r="C6" s="688"/>
      <c r="D6" s="688"/>
      <c r="E6" s="684"/>
      <c r="F6" s="684"/>
      <c r="G6" s="684"/>
      <c r="H6" s="684"/>
    </row>
    <row r="7" spans="1:8" ht="24" customHeight="1">
      <c r="A7" s="688"/>
      <c r="B7" s="688"/>
      <c r="C7" s="688"/>
      <c r="D7" s="688"/>
      <c r="E7" s="684"/>
      <c r="F7" s="684"/>
      <c r="G7" s="684"/>
      <c r="H7" s="684"/>
    </row>
    <row r="8" spans="1:8">
      <c r="A8" s="688"/>
      <c r="B8" s="688"/>
      <c r="C8" s="688"/>
      <c r="D8" s="688"/>
      <c r="E8" s="277" t="s">
        <v>231</v>
      </c>
      <c r="F8" s="277" t="s">
        <v>232</v>
      </c>
      <c r="G8" s="277" t="s">
        <v>231</v>
      </c>
      <c r="H8" s="277" t="s">
        <v>232</v>
      </c>
    </row>
    <row r="9" spans="1:8" ht="32.1" customHeight="1">
      <c r="A9" s="163" t="s">
        <v>233</v>
      </c>
      <c r="B9" s="164">
        <f>SUM(B20:B27)</f>
        <v>74708</v>
      </c>
      <c r="C9" s="164">
        <f>SUM(C20:C27)</f>
        <v>74876</v>
      </c>
      <c r="D9" s="164">
        <f>SUM(D20:D27)</f>
        <v>79237</v>
      </c>
      <c r="E9" s="165">
        <f>D9-B9</f>
        <v>4529</v>
      </c>
      <c r="F9" s="166">
        <f>E9/B9*100</f>
        <v>6.1</v>
      </c>
      <c r="G9" s="165">
        <f>D9-C9</f>
        <v>4361</v>
      </c>
      <c r="H9" s="166">
        <f>G9/C9*100</f>
        <v>5.8</v>
      </c>
    </row>
    <row r="10" spans="1:8" ht="31.5" customHeight="1">
      <c r="A10" s="167" t="str">
        <f>'6.1. Інша інфо_1'!A34:C34</f>
        <v>Вивезення твердих побутових відходів</v>
      </c>
      <c r="B10" s="413">
        <v>48568</v>
      </c>
      <c r="C10" s="200">
        <f>'6.1. Інша інфо_1'!D34</f>
        <v>49006</v>
      </c>
      <c r="D10" s="200">
        <f>'6.1. Інша інфо_1'!G34</f>
        <v>49551</v>
      </c>
      <c r="E10" s="168">
        <f t="shared" ref="E10:E26" si="0">D10-B10</f>
        <v>983</v>
      </c>
      <c r="F10" s="169">
        <f t="shared" ref="F10:F26" si="1">E10/B10*100</f>
        <v>2</v>
      </c>
      <c r="G10" s="168">
        <f t="shared" ref="G10:G26" si="2">D10-C10</f>
        <v>545</v>
      </c>
      <c r="H10" s="169">
        <f t="shared" ref="H10:H26" si="3">G10/C10*100</f>
        <v>1.1000000000000001</v>
      </c>
    </row>
    <row r="11" spans="1:8" ht="30" customHeight="1">
      <c r="A11" s="167" t="str">
        <f>'6.1. Інша інфо_1'!A35:C35</f>
        <v>Вивезення великогабаритних побутових відходів</v>
      </c>
      <c r="B11" s="413">
        <v>4257</v>
      </c>
      <c r="C11" s="200">
        <f>'6.1. Інша інфо_1'!D35</f>
        <v>4266</v>
      </c>
      <c r="D11" s="200">
        <f>'6.1. Інша інфо_1'!G35</f>
        <v>4298</v>
      </c>
      <c r="E11" s="168">
        <f t="shared" si="0"/>
        <v>41</v>
      </c>
      <c r="F11" s="169">
        <f t="shared" si="1"/>
        <v>1</v>
      </c>
      <c r="G11" s="168">
        <f t="shared" si="2"/>
        <v>32</v>
      </c>
      <c r="H11" s="169">
        <f t="shared" si="3"/>
        <v>0.8</v>
      </c>
    </row>
    <row r="12" spans="1:8" ht="30" customHeight="1">
      <c r="A12" s="167" t="str">
        <f>'6.1. Інша інфо_1'!A36:C36</f>
        <v>Захоронення побутових відходів</v>
      </c>
      <c r="B12" s="413">
        <v>16943</v>
      </c>
      <c r="C12" s="200">
        <f>'6.1. Інша інфо_1'!D36</f>
        <v>16900</v>
      </c>
      <c r="D12" s="200">
        <f>'6.1. Інша інфо_1'!G36</f>
        <v>17356</v>
      </c>
      <c r="E12" s="168">
        <f t="shared" si="0"/>
        <v>413</v>
      </c>
      <c r="F12" s="169">
        <f t="shared" si="1"/>
        <v>2.4</v>
      </c>
      <c r="G12" s="168">
        <f t="shared" si="2"/>
        <v>456</v>
      </c>
      <c r="H12" s="169">
        <f t="shared" si="3"/>
        <v>2.7</v>
      </c>
    </row>
    <row r="13" spans="1:8" ht="18.899999999999999" customHeight="1">
      <c r="A13" s="167" t="str">
        <f>'6.1. Інша інфо_1'!A37:C37</f>
        <v>Благоустрій</v>
      </c>
      <c r="B13" s="413">
        <v>3268</v>
      </c>
      <c r="C13" s="200">
        <f>'6.1. Інша інфо_1'!D37</f>
        <v>3604</v>
      </c>
      <c r="D13" s="200">
        <f>'6.1. Інша інфо_1'!G37</f>
        <v>3604</v>
      </c>
      <c r="E13" s="168">
        <f t="shared" si="0"/>
        <v>336</v>
      </c>
      <c r="F13" s="169">
        <f t="shared" si="1"/>
        <v>10.3</v>
      </c>
      <c r="G13" s="168">
        <f t="shared" si="2"/>
        <v>0</v>
      </c>
      <c r="H13" s="169">
        <f t="shared" si="3"/>
        <v>0</v>
      </c>
    </row>
    <row r="14" spans="1:8" ht="18.899999999999999" customHeight="1">
      <c r="A14" s="167" t="str">
        <f>'6.1. Інша інфо_1'!A38:C38</f>
        <v>Комунальні послуги</v>
      </c>
      <c r="B14" s="413">
        <v>50</v>
      </c>
      <c r="C14" s="200">
        <f>'6.1. Інша інфо_1'!D38</f>
        <v>42</v>
      </c>
      <c r="D14" s="200">
        <f>'6.1. Інша інфо_1'!G38</f>
        <v>1829</v>
      </c>
      <c r="E14" s="168">
        <f t="shared" si="0"/>
        <v>1779</v>
      </c>
      <c r="F14" s="169">
        <f t="shared" si="1"/>
        <v>3558</v>
      </c>
      <c r="G14" s="168">
        <f t="shared" si="2"/>
        <v>1787</v>
      </c>
      <c r="H14" s="169">
        <f t="shared" si="3"/>
        <v>4254.8</v>
      </c>
    </row>
    <row r="15" spans="1:8" ht="32.25" customHeight="1">
      <c r="A15" s="167" t="s">
        <v>363</v>
      </c>
      <c r="B15" s="413">
        <v>425</v>
      </c>
      <c r="C15" s="200">
        <f>'6.1. Інша інфо_1'!D39+'6.1. Інша інфо_1'!D40</f>
        <v>343</v>
      </c>
      <c r="D15" s="200">
        <f>'6.1. Інша інфо_1'!G39+'6.1. Інша інфо_1'!G40</f>
        <v>351</v>
      </c>
      <c r="E15" s="168">
        <f t="shared" si="0"/>
        <v>-74</v>
      </c>
      <c r="F15" s="169">
        <f t="shared" si="1"/>
        <v>-17.399999999999999</v>
      </c>
      <c r="G15" s="168">
        <f t="shared" si="2"/>
        <v>8</v>
      </c>
      <c r="H15" s="169">
        <f t="shared" si="3"/>
        <v>2.2999999999999998</v>
      </c>
    </row>
    <row r="16" spans="1:8" ht="18.899999999999999" hidden="1" customHeight="1">
      <c r="A16" s="167" t="str">
        <f>'6.1. Інша інфо_1'!A41:C41</f>
        <v>Передача майнових прав</v>
      </c>
      <c r="B16" s="413">
        <v>0</v>
      </c>
      <c r="C16" s="200">
        <f>'6.1. Інша інфо_1'!D41</f>
        <v>0</v>
      </c>
      <c r="D16" s="200">
        <f>'6.1. Інша інфо_1'!G41</f>
        <v>0</v>
      </c>
      <c r="E16" s="168">
        <f t="shared" si="0"/>
        <v>0</v>
      </c>
      <c r="F16" s="169" t="e">
        <f t="shared" si="1"/>
        <v>#DIV/0!</v>
      </c>
      <c r="G16" s="168">
        <f t="shared" si="2"/>
        <v>0</v>
      </c>
      <c r="H16" s="169" t="e">
        <f t="shared" si="3"/>
        <v>#DIV/0!</v>
      </c>
    </row>
    <row r="17" spans="1:8" ht="18.899999999999999" customHeight="1">
      <c r="A17" s="167" t="str">
        <f>'6.1. Інша інфо_1'!A42:C42</f>
        <v>Робота сортувальної лінії</v>
      </c>
      <c r="B17" s="413">
        <v>424</v>
      </c>
      <c r="C17" s="200">
        <f>'6.1. Інша інфо_1'!D42</f>
        <v>435</v>
      </c>
      <c r="D17" s="200">
        <f>'6.1. Інша інфо_1'!G42</f>
        <v>703</v>
      </c>
      <c r="E17" s="168">
        <f t="shared" si="0"/>
        <v>279</v>
      </c>
      <c r="F17" s="169">
        <f t="shared" si="1"/>
        <v>65.8</v>
      </c>
      <c r="G17" s="168">
        <f t="shared" si="2"/>
        <v>268</v>
      </c>
      <c r="H17" s="169">
        <f t="shared" si="3"/>
        <v>61.6</v>
      </c>
    </row>
    <row r="18" spans="1:8" ht="18.899999999999999" customHeight="1">
      <c r="A18" s="167" t="str">
        <f>'6.1. Інша інфо_1'!A43:C43</f>
        <v>Продаж товару</v>
      </c>
      <c r="B18" s="413">
        <v>15</v>
      </c>
      <c r="C18" s="200">
        <f>'6.1. Інша інфо_1'!D43</f>
        <v>10</v>
      </c>
      <c r="D18" s="200">
        <f>'6.1. Інша інфо_1'!G43</f>
        <v>18</v>
      </c>
      <c r="E18" s="168">
        <f t="shared" si="0"/>
        <v>3</v>
      </c>
      <c r="F18" s="169">
        <f t="shared" si="1"/>
        <v>20</v>
      </c>
      <c r="G18" s="168">
        <f t="shared" si="2"/>
        <v>8</v>
      </c>
      <c r="H18" s="169">
        <f t="shared" si="3"/>
        <v>80</v>
      </c>
    </row>
    <row r="19" spans="1:8" ht="18.899999999999999" customHeight="1">
      <c r="A19" s="167" t="str">
        <f>'6.1. Інша інфо_1'!A44:C44</f>
        <v>Інші види діяльності</v>
      </c>
      <c r="B19" s="413">
        <v>0</v>
      </c>
      <c r="C19" s="200">
        <f>'6.1. Інша інфо_1'!D44</f>
        <v>0</v>
      </c>
      <c r="D19" s="200">
        <f>'6.1. Інша інфо_1'!G44</f>
        <v>0</v>
      </c>
      <c r="E19" s="168">
        <f t="shared" si="0"/>
        <v>0</v>
      </c>
      <c r="F19" s="169" t="e">
        <f t="shared" si="1"/>
        <v>#DIV/0!</v>
      </c>
      <c r="G19" s="168">
        <f t="shared" si="2"/>
        <v>0</v>
      </c>
      <c r="H19" s="169" t="e">
        <f t="shared" si="3"/>
        <v>#DIV/0!</v>
      </c>
    </row>
    <row r="20" spans="1:8">
      <c r="A20" s="293" t="s">
        <v>300</v>
      </c>
      <c r="B20" s="414">
        <f>SUM(B10:B19)</f>
        <v>73950</v>
      </c>
      <c r="C20" s="294">
        <f>SUM(C10:C19)</f>
        <v>74606</v>
      </c>
      <c r="D20" s="294">
        <f>SUM(D10:D19)</f>
        <v>77710</v>
      </c>
      <c r="E20" s="165">
        <f t="shared" si="0"/>
        <v>3760</v>
      </c>
      <c r="F20" s="166">
        <f t="shared" si="1"/>
        <v>5.0999999999999996</v>
      </c>
      <c r="G20" s="165">
        <f t="shared" si="2"/>
        <v>3104</v>
      </c>
      <c r="H20" s="166">
        <f t="shared" si="3"/>
        <v>4.2</v>
      </c>
    </row>
    <row r="21" spans="1:8" ht="30" customHeight="1">
      <c r="A21" s="167" t="str">
        <f>'Розшифровка фінрезультати'!A45</f>
        <v>дохід від списаної техніки та запчастин (металобрухт)</v>
      </c>
      <c r="B21" s="292">
        <f>'Розшифровка фінрезультати'!C45</f>
        <v>0</v>
      </c>
      <c r="C21" s="292">
        <f>'Розшифровка фінрезультати'!D45</f>
        <v>0</v>
      </c>
      <c r="D21" s="200">
        <f>'Розшифровка фінрезультати'!E45</f>
        <v>32</v>
      </c>
      <c r="E21" s="168">
        <f t="shared" si="0"/>
        <v>32</v>
      </c>
      <c r="F21" s="169" t="e">
        <f t="shared" si="1"/>
        <v>#DIV/0!</v>
      </c>
      <c r="G21" s="168">
        <f t="shared" si="2"/>
        <v>32</v>
      </c>
      <c r="H21" s="169" t="e">
        <f t="shared" si="3"/>
        <v>#DIV/0!</v>
      </c>
    </row>
    <row r="22" spans="1:8" ht="29.25" customHeight="1">
      <c r="A22" s="167" t="str">
        <f>'Розшифровка фінрезультати'!A46</f>
        <v>оприбуткування відремонтованих запчастин</v>
      </c>
      <c r="B22" s="292">
        <f>'Розшифровка фінрезультати'!C46</f>
        <v>0</v>
      </c>
      <c r="C22" s="292">
        <f>'Розшифровка фінрезультати'!D46</f>
        <v>0</v>
      </c>
      <c r="D22" s="200">
        <f>'Розшифровка фінрезультати'!E46</f>
        <v>74</v>
      </c>
      <c r="E22" s="168">
        <f t="shared" si="0"/>
        <v>74</v>
      </c>
      <c r="F22" s="169" t="e">
        <f t="shared" si="1"/>
        <v>#DIV/0!</v>
      </c>
      <c r="G22" s="168">
        <f t="shared" si="2"/>
        <v>74</v>
      </c>
      <c r="H22" s="169" t="e">
        <f t="shared" si="3"/>
        <v>#DIV/0!</v>
      </c>
    </row>
    <row r="23" spans="1:8" ht="18.899999999999999" customHeight="1">
      <c r="A23" s="167" t="str">
        <f>'Розшифровка фінрезультати'!A47</f>
        <v>відшкодування нестачі</v>
      </c>
      <c r="B23" s="292">
        <f>'Розшифровка фінрезультати'!C47</f>
        <v>0</v>
      </c>
      <c r="C23" s="292">
        <f>'Розшифровка фінрезультати'!D47</f>
        <v>0</v>
      </c>
      <c r="D23" s="200">
        <f>'Розшифровка фінрезультати'!E47</f>
        <v>12</v>
      </c>
      <c r="E23" s="168">
        <f t="shared" si="0"/>
        <v>12</v>
      </c>
      <c r="F23" s="169" t="e">
        <f t="shared" si="1"/>
        <v>#DIV/0!</v>
      </c>
      <c r="G23" s="168">
        <f t="shared" si="2"/>
        <v>12</v>
      </c>
      <c r="H23" s="169" t="e">
        <f t="shared" si="3"/>
        <v>#DIV/0!</v>
      </c>
    </row>
    <row r="24" spans="1:8" ht="31.5" customHeight="1">
      <c r="A24" s="167" t="str">
        <f>'Розшифровка фінрезультати'!A49</f>
        <v>відсотки банку за залишками коштів на поточних рахунках</v>
      </c>
      <c r="B24" s="292">
        <f>'Розшифровка фінрезультати'!C49</f>
        <v>489</v>
      </c>
      <c r="C24" s="292">
        <f>'Розшифровка фінрезультати'!D49</f>
        <v>0</v>
      </c>
      <c r="D24" s="200">
        <f>'Розшифровка фінрезультати'!E49</f>
        <v>529</v>
      </c>
      <c r="E24" s="168">
        <f t="shared" si="0"/>
        <v>40</v>
      </c>
      <c r="F24" s="169">
        <f t="shared" si="1"/>
        <v>8.1999999999999993</v>
      </c>
      <c r="G24" s="168">
        <f t="shared" si="2"/>
        <v>529</v>
      </c>
      <c r="H24" s="169" t="e">
        <f t="shared" si="3"/>
        <v>#DIV/0!</v>
      </c>
    </row>
    <row r="25" spans="1:8" ht="47.25" customHeight="1">
      <c r="A25" s="167" t="str">
        <f>'Розшифровка фінрезультати'!A56</f>
        <v>амортизація основних засобів прийнятих в господарське відання</v>
      </c>
      <c r="B25" s="292">
        <f>'Розшифровка фінрезультати'!C56</f>
        <v>264</v>
      </c>
      <c r="C25" s="292">
        <f>'Розшифровка фінрезультати'!D56</f>
        <v>264</v>
      </c>
      <c r="D25" s="200">
        <f>'Розшифровка фінрезультати'!E56</f>
        <v>875</v>
      </c>
      <c r="E25" s="168">
        <f t="shared" si="0"/>
        <v>611</v>
      </c>
      <c r="F25" s="169">
        <f t="shared" si="1"/>
        <v>231.4</v>
      </c>
      <c r="G25" s="168">
        <f t="shared" si="2"/>
        <v>611</v>
      </c>
      <c r="H25" s="169">
        <f t="shared" si="3"/>
        <v>231.4</v>
      </c>
    </row>
    <row r="26" spans="1:8" ht="29.25" customHeight="1">
      <c r="A26" s="167" t="str">
        <f>'Розшифровка фінрезультати'!A57</f>
        <v>амортизація основних засобів безоплатно отриманих</v>
      </c>
      <c r="B26" s="292">
        <f>'Розшифровка фінрезультати'!C57</f>
        <v>5</v>
      </c>
      <c r="C26" s="292">
        <f>'Розшифровка фінрезультати'!D57</f>
        <v>6</v>
      </c>
      <c r="D26" s="200">
        <f>'Розшифровка фінрезультати'!E57</f>
        <v>5</v>
      </c>
      <c r="E26" s="168">
        <f t="shared" si="0"/>
        <v>0</v>
      </c>
      <c r="F26" s="169">
        <f t="shared" si="1"/>
        <v>0</v>
      </c>
      <c r="G26" s="168">
        <f t="shared" si="2"/>
        <v>-1</v>
      </c>
      <c r="H26" s="169">
        <f t="shared" si="3"/>
        <v>-16.7</v>
      </c>
    </row>
    <row r="27" spans="1:8" ht="0.75" customHeight="1">
      <c r="A27" s="167" t="str">
        <f>'Розшифровка фінрезультати'!A58</f>
        <v>безоплатно отриманий сміттєвоз</v>
      </c>
      <c r="B27" s="292">
        <f>'Розшифровка фінрезультати'!C58</f>
        <v>0</v>
      </c>
      <c r="C27" s="292">
        <f>'Розшифровка фінрезультати'!D58</f>
        <v>0</v>
      </c>
      <c r="D27" s="200">
        <f>'Розшифровка фінрезультати'!E58</f>
        <v>0</v>
      </c>
      <c r="E27" s="168">
        <f t="shared" ref="E27" si="4">D27-B27</f>
        <v>0</v>
      </c>
      <c r="F27" s="169" t="e">
        <f t="shared" ref="F27" si="5">E27/B27*100</f>
        <v>#DIV/0!</v>
      </c>
      <c r="G27" s="168">
        <f t="shared" ref="G27" si="6">D27-C27</f>
        <v>0</v>
      </c>
      <c r="H27" s="169" t="e">
        <f t="shared" ref="H27" si="7">G27/C27*100</f>
        <v>#DIV/0!</v>
      </c>
    </row>
    <row r="28" spans="1:8" ht="19.5" customHeight="1">
      <c r="A28" s="683" t="s">
        <v>280</v>
      </c>
      <c r="B28" s="683"/>
      <c r="C28" s="683"/>
      <c r="D28" s="683"/>
      <c r="E28" s="683"/>
      <c r="F28" s="683"/>
      <c r="G28" s="683"/>
      <c r="H28" s="683"/>
    </row>
    <row r="29" spans="1:8" ht="18">
      <c r="A29" s="689" t="s">
        <v>243</v>
      </c>
      <c r="B29" s="689"/>
      <c r="C29" s="689"/>
      <c r="D29" s="689"/>
      <c r="E29" s="689"/>
      <c r="F29" s="689"/>
      <c r="G29" s="689"/>
      <c r="H29" s="689"/>
    </row>
    <row r="30" spans="1:8" ht="9.75" customHeight="1">
      <c r="A30" s="682" t="s">
        <v>228</v>
      </c>
      <c r="B30" s="682"/>
      <c r="C30" s="682"/>
      <c r="D30" s="682"/>
      <c r="E30" s="682"/>
      <c r="F30" s="682"/>
      <c r="G30" s="682"/>
      <c r="H30" s="682"/>
    </row>
    <row r="31" spans="1:8" ht="15.75" customHeight="1">
      <c r="A31" s="688" t="s">
        <v>229</v>
      </c>
      <c r="B31" s="688" t="s">
        <v>382</v>
      </c>
      <c r="C31" s="688" t="s">
        <v>405</v>
      </c>
      <c r="D31" s="688" t="s">
        <v>406</v>
      </c>
      <c r="E31" s="688" t="s">
        <v>230</v>
      </c>
      <c r="F31" s="688"/>
      <c r="G31" s="688"/>
      <c r="H31" s="688"/>
    </row>
    <row r="32" spans="1:8" ht="12.75" customHeight="1">
      <c r="A32" s="688"/>
      <c r="B32" s="688"/>
      <c r="C32" s="688"/>
      <c r="D32" s="688"/>
      <c r="E32" s="684" t="s">
        <v>407</v>
      </c>
      <c r="F32" s="684"/>
      <c r="G32" s="684" t="s">
        <v>408</v>
      </c>
      <c r="H32" s="684"/>
    </row>
    <row r="33" spans="1:8" ht="12.75" customHeight="1">
      <c r="A33" s="688"/>
      <c r="B33" s="688"/>
      <c r="C33" s="688"/>
      <c r="D33" s="688"/>
      <c r="E33" s="684"/>
      <c r="F33" s="684"/>
      <c r="G33" s="684"/>
      <c r="H33" s="684"/>
    </row>
    <row r="34" spans="1:8" ht="23.25" customHeight="1">
      <c r="A34" s="688"/>
      <c r="B34" s="688"/>
      <c r="C34" s="688"/>
      <c r="D34" s="688"/>
      <c r="E34" s="684"/>
      <c r="F34" s="684"/>
      <c r="G34" s="684"/>
      <c r="H34" s="684"/>
    </row>
    <row r="35" spans="1:8">
      <c r="A35" s="688"/>
      <c r="B35" s="688"/>
      <c r="C35" s="688"/>
      <c r="D35" s="688"/>
      <c r="E35" s="427" t="s">
        <v>231</v>
      </c>
      <c r="F35" s="427" t="s">
        <v>232</v>
      </c>
      <c r="G35" s="427" t="s">
        <v>231</v>
      </c>
      <c r="H35" s="427" t="s">
        <v>232</v>
      </c>
    </row>
    <row r="36" spans="1:8" ht="32.1" customHeight="1">
      <c r="A36" s="170" t="s">
        <v>244</v>
      </c>
      <c r="B36" s="280">
        <f>SUM(B37:B42)</f>
        <v>-68780</v>
      </c>
      <c r="C36" s="280">
        <f t="shared" ref="C36:D36" si="8">SUM(C37:C42)</f>
        <v>-72011</v>
      </c>
      <c r="D36" s="280">
        <f t="shared" si="8"/>
        <v>-73384</v>
      </c>
      <c r="E36" s="165">
        <f>-(D36-B36)</f>
        <v>4604</v>
      </c>
      <c r="F36" s="166">
        <f>-E36/B36*100</f>
        <v>6.7</v>
      </c>
      <c r="G36" s="165">
        <f>-(D36-C36)</f>
        <v>1373</v>
      </c>
      <c r="H36" s="166">
        <f>-G36/C36*100</f>
        <v>1.9</v>
      </c>
    </row>
    <row r="37" spans="1:8" ht="30" customHeight="1">
      <c r="A37" s="167" t="s">
        <v>76</v>
      </c>
      <c r="B37" s="281">
        <f>'I. Фін результат'!C13</f>
        <v>-60314</v>
      </c>
      <c r="C37" s="281">
        <f>'I. Фін результат'!E13</f>
        <v>-63194</v>
      </c>
      <c r="D37" s="281">
        <f>'I. Фін результат'!F13</f>
        <v>-64369</v>
      </c>
      <c r="E37" s="168">
        <f t="shared" ref="E37:E42" si="9">-(D37-B37)</f>
        <v>4055</v>
      </c>
      <c r="F37" s="169">
        <f t="shared" ref="F37:F42" si="10">-E37/B37*100</f>
        <v>6.7</v>
      </c>
      <c r="G37" s="168">
        <f t="shared" ref="G37:G42" si="11">-(D37-C37)</f>
        <v>1175</v>
      </c>
      <c r="H37" s="169">
        <f t="shared" ref="H37:H42" si="12">-G37/C37*100</f>
        <v>1.9</v>
      </c>
    </row>
    <row r="38" spans="1:8" ht="18.899999999999999" customHeight="1">
      <c r="A38" s="167" t="s">
        <v>245</v>
      </c>
      <c r="B38" s="281">
        <f>'I. Фін результат'!C23</f>
        <v>-7331</v>
      </c>
      <c r="C38" s="281">
        <f>'I. Фін результат'!E23</f>
        <v>-7893</v>
      </c>
      <c r="D38" s="281">
        <f>'I. Фін результат'!F23</f>
        <v>-7773</v>
      </c>
      <c r="E38" s="168">
        <f t="shared" si="9"/>
        <v>442</v>
      </c>
      <c r="F38" s="169">
        <f t="shared" si="10"/>
        <v>6</v>
      </c>
      <c r="G38" s="168">
        <f t="shared" si="11"/>
        <v>-120</v>
      </c>
      <c r="H38" s="169">
        <f t="shared" si="12"/>
        <v>-1.5</v>
      </c>
    </row>
    <row r="39" spans="1:8" ht="18.899999999999999" customHeight="1">
      <c r="A39" s="167" t="s">
        <v>14</v>
      </c>
      <c r="B39" s="281">
        <f>'I. Фін результат'!C56</f>
        <v>-82</v>
      </c>
      <c r="C39" s="281">
        <f>'I. Фін результат'!E56</f>
        <v>-18</v>
      </c>
      <c r="D39" s="281">
        <f>'I. Фін результат'!F56</f>
        <v>-26</v>
      </c>
      <c r="E39" s="168">
        <f t="shared" si="9"/>
        <v>-56</v>
      </c>
      <c r="F39" s="169">
        <f t="shared" si="10"/>
        <v>-68.3</v>
      </c>
      <c r="G39" s="168">
        <f t="shared" si="11"/>
        <v>8</v>
      </c>
      <c r="H39" s="169">
        <f t="shared" si="12"/>
        <v>44.4</v>
      </c>
    </row>
    <row r="40" spans="1:8" ht="18.899999999999999" customHeight="1">
      <c r="A40" s="167" t="s">
        <v>246</v>
      </c>
      <c r="B40" s="281">
        <f>'I. Фін результат'!C67</f>
        <v>-440</v>
      </c>
      <c r="C40" s="281">
        <f>'I. Фін результат'!E67</f>
        <v>-253</v>
      </c>
      <c r="D40" s="281">
        <f>'I. Фін результат'!F67</f>
        <v>-255</v>
      </c>
      <c r="E40" s="168">
        <f t="shared" si="9"/>
        <v>-185</v>
      </c>
      <c r="F40" s="169">
        <f t="shared" si="10"/>
        <v>-42</v>
      </c>
      <c r="G40" s="168">
        <f t="shared" si="11"/>
        <v>2</v>
      </c>
      <c r="H40" s="169">
        <f t="shared" si="12"/>
        <v>0.8</v>
      </c>
    </row>
    <row r="41" spans="1:8" ht="18.899999999999999" customHeight="1">
      <c r="A41" s="167" t="s">
        <v>247</v>
      </c>
      <c r="B41" s="281">
        <f>'I. Фін результат'!C71</f>
        <v>-23</v>
      </c>
      <c r="C41" s="281">
        <f>'I. Фін результат'!E71</f>
        <v>-24</v>
      </c>
      <c r="D41" s="281">
        <f>'I. Фін результат'!F71</f>
        <v>-214</v>
      </c>
      <c r="E41" s="168">
        <f t="shared" si="9"/>
        <v>191</v>
      </c>
      <c r="F41" s="169">
        <f t="shared" si="10"/>
        <v>830.4</v>
      </c>
      <c r="G41" s="168">
        <f t="shared" si="11"/>
        <v>190</v>
      </c>
      <c r="H41" s="169">
        <f t="shared" si="12"/>
        <v>791.7</v>
      </c>
    </row>
    <row r="42" spans="1:8" ht="18.899999999999999" customHeight="1">
      <c r="A42" s="167" t="s">
        <v>120</v>
      </c>
      <c r="B42" s="281">
        <f>'I. Фін результат'!C75</f>
        <v>-590</v>
      </c>
      <c r="C42" s="281">
        <f>'I. Фін результат'!E75</f>
        <v>-629</v>
      </c>
      <c r="D42" s="281">
        <f>'I. Фін результат'!F75</f>
        <v>-747</v>
      </c>
      <c r="E42" s="168">
        <f t="shared" si="9"/>
        <v>157</v>
      </c>
      <c r="F42" s="169">
        <f t="shared" si="10"/>
        <v>26.6</v>
      </c>
      <c r="G42" s="168">
        <f t="shared" si="11"/>
        <v>118</v>
      </c>
      <c r="H42" s="169">
        <f t="shared" si="12"/>
        <v>18.8</v>
      </c>
    </row>
    <row r="43" spans="1:8" ht="21" customHeight="1">
      <c r="A43" s="370"/>
      <c r="B43" s="371"/>
      <c r="C43" s="371"/>
      <c r="D43" s="371"/>
      <c r="E43" s="372"/>
      <c r="F43" s="373"/>
      <c r="G43" s="372"/>
      <c r="H43" s="373"/>
    </row>
    <row r="44" spans="1:8" ht="21" customHeight="1">
      <c r="A44" s="683" t="s">
        <v>281</v>
      </c>
      <c r="B44" s="683"/>
      <c r="C44" s="683"/>
      <c r="D44" s="683"/>
      <c r="E44" s="683"/>
      <c r="F44" s="683"/>
      <c r="G44" s="683"/>
      <c r="H44" s="683"/>
    </row>
    <row r="45" spans="1:8" ht="36.75" customHeight="1">
      <c r="A45" s="681" t="s">
        <v>349</v>
      </c>
      <c r="B45" s="681"/>
      <c r="C45" s="681"/>
      <c r="D45" s="681"/>
      <c r="E45" s="681"/>
      <c r="F45" s="681"/>
      <c r="G45" s="681"/>
      <c r="H45" s="681"/>
    </row>
    <row r="46" spans="1:8" ht="21" customHeight="1">
      <c r="A46" s="682" t="s">
        <v>228</v>
      </c>
      <c r="B46" s="682"/>
      <c r="C46" s="682"/>
      <c r="D46" s="682"/>
      <c r="E46" s="682"/>
      <c r="F46" s="682"/>
      <c r="G46" s="682"/>
      <c r="H46" s="682"/>
    </row>
    <row r="47" spans="1:8" ht="21" customHeight="1">
      <c r="A47" s="688" t="s">
        <v>229</v>
      </c>
      <c r="B47" s="688" t="s">
        <v>382</v>
      </c>
      <c r="C47" s="688" t="s">
        <v>405</v>
      </c>
      <c r="D47" s="688" t="s">
        <v>406</v>
      </c>
      <c r="E47" s="688" t="s">
        <v>230</v>
      </c>
      <c r="F47" s="688"/>
      <c r="G47" s="688"/>
      <c r="H47" s="688"/>
    </row>
    <row r="48" spans="1:8" ht="12.75" customHeight="1">
      <c r="A48" s="688"/>
      <c r="B48" s="688"/>
      <c r="C48" s="688"/>
      <c r="D48" s="688"/>
      <c r="E48" s="684" t="s">
        <v>407</v>
      </c>
      <c r="F48" s="684"/>
      <c r="G48" s="684" t="s">
        <v>408</v>
      </c>
      <c r="H48" s="684"/>
    </row>
    <row r="49" spans="1:8" ht="15.75" customHeight="1">
      <c r="A49" s="688"/>
      <c r="B49" s="688"/>
      <c r="C49" s="688"/>
      <c r="D49" s="688"/>
      <c r="E49" s="684"/>
      <c r="F49" s="684"/>
      <c r="G49" s="684"/>
      <c r="H49" s="684"/>
    </row>
    <row r="50" spans="1:8" ht="19.5" customHeight="1">
      <c r="A50" s="688"/>
      <c r="B50" s="688"/>
      <c r="C50" s="688"/>
      <c r="D50" s="688"/>
      <c r="E50" s="684"/>
      <c r="F50" s="684"/>
      <c r="G50" s="684"/>
      <c r="H50" s="684"/>
    </row>
    <row r="51" spans="1:8" ht="16.5" customHeight="1">
      <c r="A51" s="688"/>
      <c r="B51" s="688"/>
      <c r="C51" s="688"/>
      <c r="D51" s="688"/>
      <c r="E51" s="427" t="s">
        <v>231</v>
      </c>
      <c r="F51" s="427" t="s">
        <v>232</v>
      </c>
      <c r="G51" s="427" t="s">
        <v>231</v>
      </c>
      <c r="H51" s="427" t="s">
        <v>232</v>
      </c>
    </row>
    <row r="52" spans="1:8" ht="38.25" customHeight="1">
      <c r="A52" s="170" t="s">
        <v>346</v>
      </c>
      <c r="B52" s="176">
        <f>'6.1. Інша інфо_1'!C10</f>
        <v>215</v>
      </c>
      <c r="C52" s="176">
        <f>'6.1. Інша інфо_1'!F10</f>
        <v>209</v>
      </c>
      <c r="D52" s="176">
        <f>'6.1. Інша інфо_1'!I10</f>
        <v>203</v>
      </c>
      <c r="E52" s="165">
        <f>D52-B52</f>
        <v>-12</v>
      </c>
      <c r="F52" s="166">
        <f>E52/B52*100</f>
        <v>-5.6</v>
      </c>
      <c r="G52" s="165">
        <f>D52-C52</f>
        <v>-6</v>
      </c>
      <c r="H52" s="166">
        <f>G52/C52*100</f>
        <v>-2.9</v>
      </c>
    </row>
    <row r="53" spans="1:8" ht="18.75" customHeight="1">
      <c r="A53" s="167" t="s">
        <v>104</v>
      </c>
      <c r="B53" s="200">
        <f>'6.1. Інша інфо_1'!C11</f>
        <v>1</v>
      </c>
      <c r="C53" s="200">
        <f>'6.1. Інша інфо_1'!F11</f>
        <v>1</v>
      </c>
      <c r="D53" s="200">
        <f>'6.1. Інша інфо_1'!I11</f>
        <v>1</v>
      </c>
      <c r="E53" s="168">
        <f t="shared" ref="E53:E63" si="13">D53-B53</f>
        <v>0</v>
      </c>
      <c r="F53" s="169">
        <f t="shared" ref="F53:F63" si="14">E53/B53*100</f>
        <v>0</v>
      </c>
      <c r="G53" s="168">
        <f t="shared" ref="G53:G63" si="15">D53-C53</f>
        <v>0</v>
      </c>
      <c r="H53" s="169">
        <f t="shared" ref="H53:H63" si="16">G53/C53*100</f>
        <v>0</v>
      </c>
    </row>
    <row r="54" spans="1:8" ht="33.75" customHeight="1">
      <c r="A54" s="167" t="s">
        <v>103</v>
      </c>
      <c r="B54" s="200">
        <f>'6.1. Інша інфо_1'!C12</f>
        <v>40</v>
      </c>
      <c r="C54" s="200">
        <f>'6.1. Інша інфо_1'!F12</f>
        <v>40</v>
      </c>
      <c r="D54" s="200">
        <f>'6.1. Інша інфо_1'!I12</f>
        <v>40</v>
      </c>
      <c r="E54" s="168">
        <f t="shared" si="13"/>
        <v>0</v>
      </c>
      <c r="F54" s="169">
        <f t="shared" si="14"/>
        <v>0</v>
      </c>
      <c r="G54" s="168">
        <f t="shared" si="15"/>
        <v>0</v>
      </c>
      <c r="H54" s="169">
        <f t="shared" si="16"/>
        <v>0</v>
      </c>
    </row>
    <row r="55" spans="1:8" ht="19.5" customHeight="1">
      <c r="A55" s="167" t="s">
        <v>105</v>
      </c>
      <c r="B55" s="200">
        <f>'6.1. Інша інфо_1'!C13</f>
        <v>174</v>
      </c>
      <c r="C55" s="200">
        <f>'6.1. Інша інфо_1'!F13</f>
        <v>168</v>
      </c>
      <c r="D55" s="200">
        <f>'6.1. Інша інфо_1'!I13</f>
        <v>162</v>
      </c>
      <c r="E55" s="168">
        <f t="shared" si="13"/>
        <v>-12</v>
      </c>
      <c r="F55" s="169">
        <f t="shared" si="14"/>
        <v>-6.9</v>
      </c>
      <c r="G55" s="168">
        <f t="shared" si="15"/>
        <v>-6</v>
      </c>
      <c r="H55" s="169">
        <f t="shared" si="16"/>
        <v>-3.6</v>
      </c>
    </row>
    <row r="56" spans="1:8" ht="33" customHeight="1">
      <c r="A56" s="170" t="s">
        <v>347</v>
      </c>
      <c r="B56" s="176">
        <f>'6.1. Інша інфо_1'!C18</f>
        <v>23536</v>
      </c>
      <c r="C56" s="176">
        <f>'6.1. Інша інфо_1'!F18</f>
        <v>25202</v>
      </c>
      <c r="D56" s="176">
        <f>'6.1. Інша інфо_1'!I18</f>
        <v>26041</v>
      </c>
      <c r="E56" s="165">
        <f t="shared" si="13"/>
        <v>2505</v>
      </c>
      <c r="F56" s="166">
        <f t="shared" si="14"/>
        <v>10.6</v>
      </c>
      <c r="G56" s="165">
        <f t="shared" si="15"/>
        <v>839</v>
      </c>
      <c r="H56" s="166">
        <f t="shared" si="16"/>
        <v>3.3</v>
      </c>
    </row>
    <row r="57" spans="1:8" ht="22.5" customHeight="1">
      <c r="A57" s="167" t="s">
        <v>104</v>
      </c>
      <c r="B57" s="200">
        <f>'6.1. Інша інфо_1'!C19</f>
        <v>237</v>
      </c>
      <c r="C57" s="200">
        <f>'6.1. Інша інфо_1'!F19</f>
        <v>249</v>
      </c>
      <c r="D57" s="200">
        <f>'6.1. Інша інфо_1'!I19</f>
        <v>160</v>
      </c>
      <c r="E57" s="168">
        <f t="shared" si="13"/>
        <v>-77</v>
      </c>
      <c r="F57" s="169">
        <f t="shared" si="14"/>
        <v>-32.5</v>
      </c>
      <c r="G57" s="168">
        <f t="shared" si="15"/>
        <v>-89</v>
      </c>
      <c r="H57" s="169">
        <f t="shared" si="16"/>
        <v>-35.700000000000003</v>
      </c>
    </row>
    <row r="58" spans="1:8" ht="31.5" customHeight="1">
      <c r="A58" s="167" t="s">
        <v>103</v>
      </c>
      <c r="B58" s="200">
        <f>'6.1. Інша інфо_1'!C20</f>
        <v>6947</v>
      </c>
      <c r="C58" s="200">
        <f>'6.1. Інша інфо_1'!F20</f>
        <v>7125</v>
      </c>
      <c r="D58" s="200">
        <f>'6.1. Інша інфо_1'!I20</f>
        <v>7378</v>
      </c>
      <c r="E58" s="168">
        <f t="shared" si="13"/>
        <v>431</v>
      </c>
      <c r="F58" s="169">
        <f t="shared" si="14"/>
        <v>6.2</v>
      </c>
      <c r="G58" s="168">
        <f t="shared" si="15"/>
        <v>253</v>
      </c>
      <c r="H58" s="169">
        <f t="shared" si="16"/>
        <v>3.6</v>
      </c>
    </row>
    <row r="59" spans="1:8" ht="19.5" customHeight="1">
      <c r="A59" s="167" t="s">
        <v>105</v>
      </c>
      <c r="B59" s="200">
        <f>'6.1. Інша інфо_1'!C21</f>
        <v>16352</v>
      </c>
      <c r="C59" s="200">
        <f>'6.1. Інша інфо_1'!F21</f>
        <v>17828</v>
      </c>
      <c r="D59" s="200">
        <f>'6.1. Інша інфо_1'!I21</f>
        <v>18503</v>
      </c>
      <c r="E59" s="168">
        <f t="shared" si="13"/>
        <v>2151</v>
      </c>
      <c r="F59" s="169">
        <f t="shared" si="14"/>
        <v>13.2</v>
      </c>
      <c r="G59" s="168">
        <f t="shared" si="15"/>
        <v>675</v>
      </c>
      <c r="H59" s="169">
        <f t="shared" si="16"/>
        <v>3.8</v>
      </c>
    </row>
    <row r="60" spans="1:8" ht="30" customHeight="1">
      <c r="A60" s="170" t="s">
        <v>348</v>
      </c>
      <c r="B60" s="176">
        <f>'6.1. Інша інфо_1'!C22</f>
        <v>18245</v>
      </c>
      <c r="C60" s="176">
        <f>'6.1. Інша інфо_1'!F22</f>
        <v>20097</v>
      </c>
      <c r="D60" s="176">
        <f>'6.1. Інша інфо_1'!I22</f>
        <v>21380</v>
      </c>
      <c r="E60" s="165">
        <f t="shared" si="13"/>
        <v>3135</v>
      </c>
      <c r="F60" s="166">
        <f t="shared" si="14"/>
        <v>17.2</v>
      </c>
      <c r="G60" s="165">
        <f t="shared" si="15"/>
        <v>1283</v>
      </c>
      <c r="H60" s="166">
        <f t="shared" si="16"/>
        <v>6.4</v>
      </c>
    </row>
    <row r="61" spans="1:8" ht="18.75" customHeight="1">
      <c r="A61" s="167" t="s">
        <v>104</v>
      </c>
      <c r="B61" s="200">
        <f>'6.1. Інша інфо_1'!C23</f>
        <v>39500</v>
      </c>
      <c r="C61" s="200">
        <f>'6.1. Інша інфо_1'!F23</f>
        <v>41500</v>
      </c>
      <c r="D61" s="200">
        <f>'6.1. Інша інфо_1'!I23</f>
        <v>26667</v>
      </c>
      <c r="E61" s="168">
        <f t="shared" si="13"/>
        <v>-12833</v>
      </c>
      <c r="F61" s="169">
        <f t="shared" si="14"/>
        <v>-32.5</v>
      </c>
      <c r="G61" s="168">
        <f t="shared" si="15"/>
        <v>-14833</v>
      </c>
      <c r="H61" s="169">
        <f t="shared" si="16"/>
        <v>-35.700000000000003</v>
      </c>
    </row>
    <row r="62" spans="1:8" ht="30" customHeight="1">
      <c r="A62" s="167" t="s">
        <v>103</v>
      </c>
      <c r="B62" s="200">
        <f>'6.1. Інша інфо_1'!C24</f>
        <v>28946</v>
      </c>
      <c r="C62" s="200">
        <f>'6.1. Інша інфо_1'!F24</f>
        <v>29688</v>
      </c>
      <c r="D62" s="200">
        <f>'6.1. Інша інфо_1'!I24</f>
        <v>30742</v>
      </c>
      <c r="E62" s="168">
        <f t="shared" si="13"/>
        <v>1796</v>
      </c>
      <c r="F62" s="169">
        <f t="shared" si="14"/>
        <v>6.2</v>
      </c>
      <c r="G62" s="168">
        <f t="shared" si="15"/>
        <v>1054</v>
      </c>
      <c r="H62" s="169">
        <f t="shared" si="16"/>
        <v>3.6</v>
      </c>
    </row>
    <row r="63" spans="1:8" ht="18" customHeight="1">
      <c r="A63" s="167" t="s">
        <v>105</v>
      </c>
      <c r="B63" s="200">
        <f>'6.1. Інша інфо_1'!C25</f>
        <v>15663</v>
      </c>
      <c r="C63" s="200">
        <f>'6.1. Інша інфо_1'!F25</f>
        <v>17687</v>
      </c>
      <c r="D63" s="200">
        <f>'6.1. Інша інфо_1'!I25</f>
        <v>19036</v>
      </c>
      <c r="E63" s="168">
        <f t="shared" si="13"/>
        <v>3373</v>
      </c>
      <c r="F63" s="169">
        <f t="shared" si="14"/>
        <v>21.5</v>
      </c>
      <c r="G63" s="168">
        <f t="shared" si="15"/>
        <v>1349</v>
      </c>
      <c r="H63" s="169">
        <f t="shared" si="16"/>
        <v>7.6</v>
      </c>
    </row>
    <row r="64" spans="1:8" ht="18" customHeight="1">
      <c r="A64" s="370"/>
      <c r="B64" s="371"/>
      <c r="C64" s="371"/>
      <c r="D64" s="371"/>
      <c r="E64" s="372"/>
      <c r="F64" s="373"/>
      <c r="G64" s="372"/>
      <c r="H64" s="373"/>
    </row>
    <row r="65" spans="1:8" ht="16.5" customHeight="1">
      <c r="A65" s="370"/>
      <c r="B65" s="371"/>
      <c r="C65" s="371"/>
      <c r="D65" s="371"/>
      <c r="E65" s="372"/>
      <c r="F65" s="373"/>
      <c r="G65" s="372"/>
      <c r="H65" s="373"/>
    </row>
    <row r="66" spans="1:8" ht="18" customHeight="1">
      <c r="A66" s="683" t="s">
        <v>350</v>
      </c>
      <c r="B66" s="683"/>
      <c r="C66" s="683"/>
      <c r="D66" s="683"/>
      <c r="E66" s="683"/>
      <c r="F66" s="683"/>
      <c r="G66" s="683"/>
      <c r="H66" s="683"/>
    </row>
    <row r="67" spans="1:8" ht="12.75" customHeight="1">
      <c r="A67" s="173" t="s">
        <v>248</v>
      </c>
      <c r="B67" s="283"/>
      <c r="C67" s="174"/>
      <c r="D67" s="174"/>
      <c r="E67" s="174"/>
      <c r="F67" s="174"/>
      <c r="G67" s="174"/>
      <c r="H67" s="174"/>
    </row>
    <row r="68" spans="1:8" ht="12.75" customHeight="1">
      <c r="A68" s="682" t="s">
        <v>228</v>
      </c>
      <c r="B68" s="682"/>
      <c r="C68" s="682"/>
      <c r="D68" s="682"/>
      <c r="E68" s="682"/>
      <c r="F68" s="682"/>
      <c r="G68" s="682"/>
      <c r="H68" s="682"/>
    </row>
    <row r="69" spans="1:8" ht="23.25" customHeight="1">
      <c r="A69" s="688" t="s">
        <v>229</v>
      </c>
      <c r="B69" s="688" t="s">
        <v>382</v>
      </c>
      <c r="C69" s="688" t="s">
        <v>405</v>
      </c>
      <c r="D69" s="688" t="s">
        <v>406</v>
      </c>
      <c r="E69" s="688" t="s">
        <v>230</v>
      </c>
      <c r="F69" s="688"/>
      <c r="G69" s="688"/>
      <c r="H69" s="688"/>
    </row>
    <row r="70" spans="1:8" ht="12.75" customHeight="1">
      <c r="A70" s="688"/>
      <c r="B70" s="688"/>
      <c r="C70" s="688"/>
      <c r="D70" s="688"/>
      <c r="E70" s="684" t="s">
        <v>407</v>
      </c>
      <c r="F70" s="684"/>
      <c r="G70" s="684" t="s">
        <v>408</v>
      </c>
      <c r="H70" s="684"/>
    </row>
    <row r="71" spans="1:8" ht="20.25" customHeight="1">
      <c r="A71" s="688"/>
      <c r="B71" s="688"/>
      <c r="C71" s="688"/>
      <c r="D71" s="688"/>
      <c r="E71" s="684"/>
      <c r="F71" s="684"/>
      <c r="G71" s="684"/>
      <c r="H71" s="684"/>
    </row>
    <row r="72" spans="1:8" ht="12.75" customHeight="1">
      <c r="A72" s="688"/>
      <c r="B72" s="688"/>
      <c r="C72" s="688"/>
      <c r="D72" s="688"/>
      <c r="E72" s="684"/>
      <c r="F72" s="684"/>
      <c r="G72" s="684"/>
      <c r="H72" s="684"/>
    </row>
    <row r="73" spans="1:8">
      <c r="A73" s="688"/>
      <c r="B73" s="688"/>
      <c r="C73" s="688"/>
      <c r="D73" s="688"/>
      <c r="E73" s="427" t="s">
        <v>231</v>
      </c>
      <c r="F73" s="427" t="s">
        <v>232</v>
      </c>
      <c r="G73" s="427" t="s">
        <v>231</v>
      </c>
      <c r="H73" s="427" t="s">
        <v>232</v>
      </c>
    </row>
    <row r="74" spans="1:8">
      <c r="A74" s="170" t="s">
        <v>249</v>
      </c>
      <c r="B74" s="291">
        <f>'I. Фін результат'!C22</f>
        <v>13636</v>
      </c>
      <c r="C74" s="291">
        <f>'I. Фін результат'!E22</f>
        <v>11412</v>
      </c>
      <c r="D74" s="291">
        <f>'I. Фін результат'!F22</f>
        <v>13341</v>
      </c>
      <c r="E74" s="165">
        <f t="shared" ref="E74" si="17">D74-B74</f>
        <v>-295</v>
      </c>
      <c r="F74" s="166">
        <f t="shared" ref="F74" si="18">E74/B74*100</f>
        <v>-2.2000000000000002</v>
      </c>
      <c r="G74" s="165">
        <f t="shared" ref="G74" si="19">D74-C74</f>
        <v>1929</v>
      </c>
      <c r="H74" s="166">
        <f t="shared" ref="H74" si="20">G74/C74*100</f>
        <v>16.899999999999999</v>
      </c>
    </row>
    <row r="75" spans="1:8" ht="32.25" customHeight="1">
      <c r="A75" s="167" t="s">
        <v>3</v>
      </c>
      <c r="B75" s="282">
        <f>'I. Фін результат'!C63</f>
        <v>6712</v>
      </c>
      <c r="C75" s="282">
        <f>'I. Фін результат'!E63</f>
        <v>3501</v>
      </c>
      <c r="D75" s="282">
        <f>'I. Фін результат'!F63</f>
        <v>6189</v>
      </c>
      <c r="E75" s="168">
        <f t="shared" ref="E75:E77" si="21">D75-B75</f>
        <v>-523</v>
      </c>
      <c r="F75" s="169">
        <f t="shared" ref="F75:F77" si="22">E75/B75*100</f>
        <v>-7.8</v>
      </c>
      <c r="G75" s="168">
        <f t="shared" ref="G75:G77" si="23">D75-C75</f>
        <v>2688</v>
      </c>
      <c r="H75" s="169">
        <f t="shared" ref="H75:H77" si="24">G75/C75*100</f>
        <v>76.8</v>
      </c>
    </row>
    <row r="76" spans="1:8" ht="32.25" customHeight="1">
      <c r="A76" s="167" t="s">
        <v>53</v>
      </c>
      <c r="B76" s="282">
        <f>'I. Фін результат'!C74</f>
        <v>6518</v>
      </c>
      <c r="C76" s="282">
        <f>'I. Фін результат'!E74</f>
        <v>3494</v>
      </c>
      <c r="D76" s="282">
        <f>'I. Фін результат'!F74</f>
        <v>6600</v>
      </c>
      <c r="E76" s="168">
        <f t="shared" si="21"/>
        <v>82</v>
      </c>
      <c r="F76" s="169">
        <f t="shared" si="22"/>
        <v>1.3</v>
      </c>
      <c r="G76" s="168">
        <f t="shared" si="23"/>
        <v>3106</v>
      </c>
      <c r="H76" s="169">
        <f t="shared" si="24"/>
        <v>88.9</v>
      </c>
    </row>
    <row r="77" spans="1:8" ht="30" customHeight="1">
      <c r="A77" s="170" t="s">
        <v>132</v>
      </c>
      <c r="B77" s="291">
        <f>'I. Фін результат'!C79</f>
        <v>5928</v>
      </c>
      <c r="C77" s="291">
        <f>'I. Фін результат'!E79</f>
        <v>2865</v>
      </c>
      <c r="D77" s="291">
        <f>'I. Фін результат'!F79</f>
        <v>5853</v>
      </c>
      <c r="E77" s="165">
        <f t="shared" si="21"/>
        <v>-75</v>
      </c>
      <c r="F77" s="166">
        <f t="shared" si="22"/>
        <v>-1.3</v>
      </c>
      <c r="G77" s="165">
        <f t="shared" si="23"/>
        <v>2988</v>
      </c>
      <c r="H77" s="166">
        <f t="shared" si="24"/>
        <v>104.3</v>
      </c>
    </row>
    <row r="78" spans="1:8" ht="20.25" customHeight="1">
      <c r="A78" s="167" t="s">
        <v>250</v>
      </c>
      <c r="B78" s="282">
        <f>'I. Фін результат'!C80</f>
        <v>5928</v>
      </c>
      <c r="C78" s="282">
        <f>'I. Фін результат'!E80</f>
        <v>2865</v>
      </c>
      <c r="D78" s="282">
        <f>'I. Фін результат'!F80</f>
        <v>5853</v>
      </c>
      <c r="E78" s="165"/>
      <c r="F78" s="166"/>
      <c r="G78" s="165"/>
      <c r="H78" s="166"/>
    </row>
    <row r="79" spans="1:8" ht="18.75" customHeight="1">
      <c r="A79" s="167" t="s">
        <v>12</v>
      </c>
      <c r="B79" s="282">
        <f>'I. Фін результат'!C81</f>
        <v>0</v>
      </c>
      <c r="C79" s="282">
        <f>'I. Фін результат'!E81</f>
        <v>0</v>
      </c>
      <c r="D79" s="282">
        <f>'I. Фін результат'!F81</f>
        <v>0</v>
      </c>
      <c r="E79" s="165"/>
      <c r="F79" s="166"/>
      <c r="G79" s="165"/>
      <c r="H79" s="166"/>
    </row>
    <row r="80" spans="1:8" ht="114.75" customHeight="1">
      <c r="A80" s="171" t="s">
        <v>351</v>
      </c>
      <c r="B80" s="283"/>
      <c r="C80" s="172"/>
      <c r="D80" s="172"/>
      <c r="E80" s="172"/>
      <c r="F80" s="172"/>
      <c r="G80" s="175"/>
      <c r="H80" s="172"/>
    </row>
    <row r="81" spans="1:16" ht="17.399999999999999">
      <c r="A81" s="690" t="s">
        <v>251</v>
      </c>
      <c r="B81" s="690"/>
      <c r="C81" s="690"/>
      <c r="D81" s="690"/>
      <c r="E81" s="690"/>
      <c r="F81" s="690"/>
      <c r="G81" s="690"/>
      <c r="H81" s="690"/>
    </row>
    <row r="82" spans="1:16" ht="17.399999999999999">
      <c r="A82" s="690" t="s">
        <v>252</v>
      </c>
      <c r="B82" s="690"/>
      <c r="C82" s="690"/>
      <c r="D82" s="690"/>
      <c r="E82" s="690"/>
      <c r="F82" s="690"/>
      <c r="G82" s="690"/>
      <c r="H82" s="690"/>
    </row>
    <row r="83" spans="1:16">
      <c r="A83" s="682" t="s">
        <v>228</v>
      </c>
      <c r="B83" s="682"/>
      <c r="C83" s="682"/>
      <c r="D83" s="682"/>
      <c r="E83" s="682"/>
      <c r="F83" s="682"/>
      <c r="G83" s="682"/>
      <c r="H83" s="682"/>
    </row>
    <row r="84" spans="1:16" ht="15.75" customHeight="1">
      <c r="A84" s="688" t="s">
        <v>229</v>
      </c>
      <c r="B84" s="688" t="s">
        <v>382</v>
      </c>
      <c r="C84" s="688" t="s">
        <v>405</v>
      </c>
      <c r="D84" s="688" t="s">
        <v>406</v>
      </c>
      <c r="E84" s="688" t="s">
        <v>230</v>
      </c>
      <c r="F84" s="688"/>
      <c r="G84" s="688"/>
      <c r="H84" s="688"/>
    </row>
    <row r="85" spans="1:16" ht="12.75" customHeight="1">
      <c r="A85" s="688"/>
      <c r="B85" s="688"/>
      <c r="C85" s="688"/>
      <c r="D85" s="688"/>
      <c r="E85" s="684" t="s">
        <v>407</v>
      </c>
      <c r="F85" s="684"/>
      <c r="G85" s="684" t="s">
        <v>408</v>
      </c>
      <c r="H85" s="684"/>
    </row>
    <row r="86" spans="1:16" ht="12.75" customHeight="1">
      <c r="A86" s="688"/>
      <c r="B86" s="688"/>
      <c r="C86" s="688"/>
      <c r="D86" s="688"/>
      <c r="E86" s="684"/>
      <c r="F86" s="684"/>
      <c r="G86" s="684"/>
      <c r="H86" s="684"/>
    </row>
    <row r="87" spans="1:16" ht="22.5" customHeight="1">
      <c r="A87" s="688"/>
      <c r="B87" s="688"/>
      <c r="C87" s="688"/>
      <c r="D87" s="688"/>
      <c r="E87" s="684"/>
      <c r="F87" s="684"/>
      <c r="G87" s="684"/>
      <c r="H87" s="684"/>
    </row>
    <row r="88" spans="1:16">
      <c r="A88" s="688"/>
      <c r="B88" s="688"/>
      <c r="C88" s="688"/>
      <c r="D88" s="688"/>
      <c r="E88" s="427" t="s">
        <v>231</v>
      </c>
      <c r="F88" s="427" t="s">
        <v>232</v>
      </c>
      <c r="G88" s="427" t="s">
        <v>231</v>
      </c>
      <c r="H88" s="427" t="s">
        <v>232</v>
      </c>
    </row>
    <row r="89" spans="1:16">
      <c r="A89" s="170" t="s">
        <v>253</v>
      </c>
      <c r="B89" s="176">
        <f>SUM(B90:B97)</f>
        <v>21617</v>
      </c>
      <c r="C89" s="176">
        <f t="shared" ref="C89:D89" si="25">SUM(C90:C97)</f>
        <v>22372</v>
      </c>
      <c r="D89" s="176">
        <f t="shared" si="25"/>
        <v>24384</v>
      </c>
      <c r="E89" s="165">
        <f t="shared" ref="E89" si="26">D89-B89</f>
        <v>2767</v>
      </c>
      <c r="F89" s="166">
        <f t="shared" ref="F89" si="27">E89/B89*100</f>
        <v>12.8</v>
      </c>
      <c r="G89" s="165">
        <f t="shared" ref="G89" si="28">D89-C89</f>
        <v>2012</v>
      </c>
      <c r="H89" s="166">
        <f t="shared" ref="H89" si="29">G89/C89*100</f>
        <v>9</v>
      </c>
    </row>
    <row r="90" spans="1:16" ht="31.2">
      <c r="A90" s="167" t="s">
        <v>254</v>
      </c>
      <c r="B90" s="177">
        <f>'ІІ. Розр. з бюджетом'!C20</f>
        <v>7875</v>
      </c>
      <c r="C90" s="177">
        <f>'ІІ. Розр. з бюджетом'!E20</f>
        <v>7200</v>
      </c>
      <c r="D90" s="177">
        <f>'ІІ. Розр. з бюджетом'!F20</f>
        <v>8628</v>
      </c>
      <c r="E90" s="168">
        <f t="shared" ref="E90:E97" si="30">D90-B90</f>
        <v>753</v>
      </c>
      <c r="F90" s="169">
        <f t="shared" ref="F90:F97" si="31">E90/B90*100</f>
        <v>9.6</v>
      </c>
      <c r="G90" s="168">
        <f t="shared" ref="G90:G97" si="32">D90-C90</f>
        <v>1428</v>
      </c>
      <c r="H90" s="169">
        <f t="shared" ref="H90:H97" si="33">G90/C90*100</f>
        <v>19.8</v>
      </c>
    </row>
    <row r="91" spans="1:16" ht="31.2">
      <c r="A91" s="167" t="s">
        <v>255</v>
      </c>
      <c r="B91" s="177">
        <f>'ІІ. Розр. з бюджетом'!C29</f>
        <v>4329</v>
      </c>
      <c r="C91" s="177">
        <f>'ІІ. Розр. з бюджетом'!E29</f>
        <v>4536</v>
      </c>
      <c r="D91" s="177">
        <f>'ІІ. Розр. з бюджетом'!F29</f>
        <v>4730</v>
      </c>
      <c r="E91" s="168">
        <f t="shared" si="30"/>
        <v>401</v>
      </c>
      <c r="F91" s="169">
        <f t="shared" si="31"/>
        <v>9.3000000000000007</v>
      </c>
      <c r="G91" s="168">
        <f t="shared" si="32"/>
        <v>194</v>
      </c>
      <c r="H91" s="169">
        <f t="shared" si="33"/>
        <v>4.3</v>
      </c>
    </row>
    <row r="92" spans="1:16">
      <c r="A92" s="167" t="s">
        <v>256</v>
      </c>
      <c r="B92" s="177">
        <f>'ІІ. Розр. з бюджетом'!C25</f>
        <v>361</v>
      </c>
      <c r="C92" s="177">
        <f>'ІІ. Розр. з бюджетом'!E25</f>
        <v>1260</v>
      </c>
      <c r="D92" s="177">
        <f>'ІІ. Розр. з бюджетом'!F25</f>
        <v>1317</v>
      </c>
      <c r="E92" s="168">
        <f t="shared" si="30"/>
        <v>956</v>
      </c>
      <c r="F92" s="169">
        <f t="shared" si="31"/>
        <v>264.8</v>
      </c>
      <c r="G92" s="168">
        <f t="shared" si="32"/>
        <v>57</v>
      </c>
      <c r="H92" s="169">
        <f t="shared" si="33"/>
        <v>4.5</v>
      </c>
    </row>
    <row r="93" spans="1:16" ht="30.75" customHeight="1">
      <c r="A93" s="167" t="s">
        <v>257</v>
      </c>
      <c r="B93" s="177">
        <f>'ІІ. Розр. з бюджетом'!C38</f>
        <v>4972</v>
      </c>
      <c r="C93" s="177">
        <f>'ІІ. Розр. з бюджетом'!E38</f>
        <v>5544</v>
      </c>
      <c r="D93" s="177">
        <f>'ІІ. Розр. з бюджетом'!F38</f>
        <v>5437</v>
      </c>
      <c r="E93" s="168">
        <f t="shared" si="30"/>
        <v>465</v>
      </c>
      <c r="F93" s="169">
        <f t="shared" si="31"/>
        <v>9.4</v>
      </c>
      <c r="G93" s="168">
        <f t="shared" si="32"/>
        <v>-107</v>
      </c>
      <c r="H93" s="169">
        <f t="shared" si="33"/>
        <v>-1.9</v>
      </c>
      <c r="P93" s="428">
        <f t="shared" ref="P93:P94" si="34">SUM(B93:O93)</f>
        <v>16319</v>
      </c>
    </row>
    <row r="94" spans="1:16" ht="30" customHeight="1">
      <c r="A94" s="167" t="s">
        <v>258</v>
      </c>
      <c r="B94" s="177">
        <f>'ІІ. Розр. з бюджетом'!C28</f>
        <v>590</v>
      </c>
      <c r="C94" s="177">
        <f>'ІІ. Розр. з бюджетом'!E28</f>
        <v>629</v>
      </c>
      <c r="D94" s="177">
        <f>'ІІ. Розр. з бюджетом'!F28</f>
        <v>747</v>
      </c>
      <c r="E94" s="168">
        <f t="shared" si="30"/>
        <v>157</v>
      </c>
      <c r="F94" s="169">
        <f t="shared" si="31"/>
        <v>26.6</v>
      </c>
      <c r="G94" s="168">
        <f t="shared" si="32"/>
        <v>118</v>
      </c>
      <c r="H94" s="169">
        <f t="shared" si="33"/>
        <v>18.8</v>
      </c>
      <c r="N94" s="279" t="s">
        <v>276</v>
      </c>
      <c r="P94" s="428">
        <f t="shared" si="34"/>
        <v>2286</v>
      </c>
    </row>
    <row r="95" spans="1:16" ht="18.75" customHeight="1">
      <c r="A95" s="167" t="s">
        <v>259</v>
      </c>
      <c r="B95" s="177">
        <f>'ІІ. Розр. з бюджетом'!C31</f>
        <v>96</v>
      </c>
      <c r="C95" s="177">
        <f>'ІІ. Розр. з бюджетом'!E31</f>
        <v>96</v>
      </c>
      <c r="D95" s="177">
        <f>'ІІ. Розр. з бюджетом'!F31</f>
        <v>108</v>
      </c>
      <c r="E95" s="168">
        <f t="shared" si="30"/>
        <v>12</v>
      </c>
      <c r="F95" s="169">
        <f t="shared" si="31"/>
        <v>12.5</v>
      </c>
      <c r="G95" s="168">
        <f t="shared" si="32"/>
        <v>12</v>
      </c>
      <c r="H95" s="169">
        <f t="shared" si="33"/>
        <v>12.5</v>
      </c>
    </row>
    <row r="96" spans="1:16" ht="18.75" customHeight="1">
      <c r="A96" s="167" t="s">
        <v>260</v>
      </c>
      <c r="B96" s="177">
        <f>'ІІ. Розр. з бюджетом'!C39</f>
        <v>2801</v>
      </c>
      <c r="C96" s="177">
        <f>'ІІ. Розр. з бюджетом'!E39</f>
        <v>2820</v>
      </c>
      <c r="D96" s="177">
        <f>'ІІ. Розр. з бюджетом'!F39</f>
        <v>2832</v>
      </c>
      <c r="E96" s="168">
        <f t="shared" si="30"/>
        <v>31</v>
      </c>
      <c r="F96" s="169">
        <f t="shared" si="31"/>
        <v>1.1000000000000001</v>
      </c>
      <c r="G96" s="168">
        <f t="shared" si="32"/>
        <v>12</v>
      </c>
      <c r="H96" s="169">
        <f t="shared" si="33"/>
        <v>0.4</v>
      </c>
    </row>
    <row r="97" spans="1:8" ht="30" customHeight="1">
      <c r="A97" s="167" t="s">
        <v>302</v>
      </c>
      <c r="B97" s="177">
        <f>'ІІ. Розр. з бюджетом'!C33</f>
        <v>593</v>
      </c>
      <c r="C97" s="177">
        <f>'ІІ. Розр. з бюджетом'!E33</f>
        <v>287</v>
      </c>
      <c r="D97" s="177">
        <f>'ІІ. Розр. з бюджетом'!F33</f>
        <v>585</v>
      </c>
      <c r="E97" s="168">
        <f t="shared" si="30"/>
        <v>-8</v>
      </c>
      <c r="F97" s="169">
        <f t="shared" si="31"/>
        <v>-1.3</v>
      </c>
      <c r="G97" s="168">
        <f t="shared" si="32"/>
        <v>298</v>
      </c>
      <c r="H97" s="169">
        <f t="shared" si="33"/>
        <v>103.8</v>
      </c>
    </row>
    <row r="98" spans="1:8" ht="18" customHeight="1"/>
    <row r="99" spans="1:8" ht="19.5" customHeight="1"/>
  </sheetData>
  <sheetProtection algorithmName="SHA-512" hashValue="d86Dp9nTSy/Vl3W/uWuMznuzcYItvpIFdFjbpJVzCHued7pOWEyB4AxyU8ZH/rilaqTWblaXwtuZ21Y6+8CcdQ==" saltValue="aTWkpn+RO810T2lStktUOQ==" spinCount="100000" sheet="1" objects="1" scenarios="1" selectLockedCells="1" selectUnlockedCells="1"/>
  <mergeCells count="49">
    <mergeCell ref="A66:H66"/>
    <mergeCell ref="A68:H68"/>
    <mergeCell ref="A47:A51"/>
    <mergeCell ref="B47:B51"/>
    <mergeCell ref="C47:C51"/>
    <mergeCell ref="D47:D51"/>
    <mergeCell ref="E47:H47"/>
    <mergeCell ref="E48:F50"/>
    <mergeCell ref="G48:H50"/>
    <mergeCell ref="A81:H81"/>
    <mergeCell ref="A69:A73"/>
    <mergeCell ref="B69:B73"/>
    <mergeCell ref="C69:C73"/>
    <mergeCell ref="D69:D73"/>
    <mergeCell ref="E69:H69"/>
    <mergeCell ref="E70:F72"/>
    <mergeCell ref="G70:H72"/>
    <mergeCell ref="A82:H82"/>
    <mergeCell ref="A83:H83"/>
    <mergeCell ref="A84:A88"/>
    <mergeCell ref="B84:B88"/>
    <mergeCell ref="C84:C88"/>
    <mergeCell ref="D84:D88"/>
    <mergeCell ref="E84:H84"/>
    <mergeCell ref="E85:F87"/>
    <mergeCell ref="G85:H87"/>
    <mergeCell ref="A31:A35"/>
    <mergeCell ref="B31:B35"/>
    <mergeCell ref="C31:C35"/>
    <mergeCell ref="D31:D35"/>
    <mergeCell ref="E31:H31"/>
    <mergeCell ref="E32:F34"/>
    <mergeCell ref="G32:H34"/>
    <mergeCell ref="A45:H45"/>
    <mergeCell ref="A46:H46"/>
    <mergeCell ref="A44:H44"/>
    <mergeCell ref="G5:H7"/>
    <mergeCell ref="A1:H1"/>
    <mergeCell ref="A2:H2"/>
    <mergeCell ref="A3:H3"/>
    <mergeCell ref="A4:A8"/>
    <mergeCell ref="B4:B8"/>
    <mergeCell ref="C4:C8"/>
    <mergeCell ref="D4:D8"/>
    <mergeCell ref="E4:H4"/>
    <mergeCell ref="E5:F7"/>
    <mergeCell ref="A28:H28"/>
    <mergeCell ref="A29:H29"/>
    <mergeCell ref="A30:H30"/>
  </mergeCells>
  <pageMargins left="0.7" right="0.16" top="0.3" bottom="0.3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287"/>
  <sheetViews>
    <sheetView view="pageBreakPreview" zoomScale="76" zoomScaleNormal="100" zoomScaleSheetLayoutView="76" workbookViewId="0">
      <selection activeCell="G21" sqref="G21"/>
    </sheetView>
  </sheetViews>
  <sheetFormatPr defaultColWidth="9.109375" defaultRowHeight="18"/>
  <cols>
    <col min="1" max="1" width="65.109375" style="2" customWidth="1"/>
    <col min="2" max="2" width="12.88671875" style="12" customWidth="1"/>
    <col min="3" max="3" width="16.44140625" style="40" customWidth="1"/>
    <col min="4" max="5" width="16.44140625" style="12" customWidth="1"/>
    <col min="6" max="6" width="17" style="12" customWidth="1"/>
    <col min="7" max="7" width="16.5546875" style="12" customWidth="1"/>
    <col min="8" max="16384" width="9.109375" style="2"/>
  </cols>
  <sheetData>
    <row r="1" spans="1:8" s="237" customFormat="1" ht="15.6">
      <c r="B1" s="238"/>
      <c r="C1" s="238"/>
      <c r="D1" s="238"/>
      <c r="E1" s="238"/>
      <c r="F1" s="238"/>
      <c r="G1" s="238"/>
    </row>
    <row r="2" spans="1:8" s="237" customFormat="1" ht="15.6">
      <c r="A2" s="464" t="s">
        <v>205</v>
      </c>
      <c r="B2" s="464"/>
      <c r="C2" s="464"/>
      <c r="D2" s="464"/>
      <c r="E2" s="464"/>
      <c r="F2" s="464"/>
      <c r="G2" s="464"/>
    </row>
    <row r="3" spans="1:8" s="237" customFormat="1" ht="15.6">
      <c r="A3" s="239"/>
      <c r="B3" s="240"/>
      <c r="C3" s="240"/>
      <c r="D3" s="239"/>
      <c r="E3" s="239"/>
      <c r="F3" s="239"/>
      <c r="G3" s="240" t="s">
        <v>228</v>
      </c>
    </row>
    <row r="4" spans="1:8" s="237" customFormat="1" ht="64.5" customHeight="1">
      <c r="A4" s="241" t="s">
        <v>102</v>
      </c>
      <c r="B4" s="242" t="s">
        <v>7</v>
      </c>
      <c r="C4" s="242" t="s">
        <v>393</v>
      </c>
      <c r="D4" s="242" t="s">
        <v>394</v>
      </c>
      <c r="E4" s="242" t="s">
        <v>395</v>
      </c>
      <c r="F4" s="243" t="s">
        <v>284</v>
      </c>
      <c r="G4" s="243" t="s">
        <v>191</v>
      </c>
    </row>
    <row r="5" spans="1:8" s="237" customFormat="1" ht="23.25" customHeight="1">
      <c r="A5" s="244">
        <v>1</v>
      </c>
      <c r="B5" s="54">
        <v>2</v>
      </c>
      <c r="C5" s="54">
        <v>3</v>
      </c>
      <c r="D5" s="54">
        <v>4</v>
      </c>
      <c r="E5" s="54">
        <v>5</v>
      </c>
      <c r="F5" s="54">
        <v>6</v>
      </c>
      <c r="G5" s="54">
        <v>7</v>
      </c>
    </row>
    <row r="6" spans="1:8" s="237" customFormat="1" ht="45" customHeight="1">
      <c r="A6" s="49" t="s">
        <v>188</v>
      </c>
      <c r="B6" s="50">
        <v>1018</v>
      </c>
      <c r="C6" s="185">
        <f>SUM(C7:C31)</f>
        <v>-8039</v>
      </c>
      <c r="D6" s="185">
        <f t="shared" ref="D6" si="0">SUM(D7:D31)</f>
        <v>-8334</v>
      </c>
      <c r="E6" s="185">
        <f>SUM(E7:E31)</f>
        <v>-8106</v>
      </c>
      <c r="F6" s="185">
        <f>E6-D6</f>
        <v>228</v>
      </c>
      <c r="G6" s="51">
        <f>(E6/D6)*100</f>
        <v>97.3</v>
      </c>
    </row>
    <row r="7" spans="1:8" s="237" customFormat="1" ht="22.5" customHeight="1">
      <c r="A7" s="179" t="s">
        <v>295</v>
      </c>
      <c r="B7" s="50"/>
      <c r="C7" s="180">
        <v>-2801</v>
      </c>
      <c r="D7" s="409">
        <v>-2820</v>
      </c>
      <c r="E7" s="180">
        <v>-2832</v>
      </c>
      <c r="F7" s="180">
        <f t="shared" ref="F7:F40" si="1">E7-D7</f>
        <v>-12</v>
      </c>
      <c r="G7" s="55">
        <f t="shared" ref="G7:G39" si="2">(E7/D7)*100</f>
        <v>100.4</v>
      </c>
      <c r="H7" s="434"/>
    </row>
    <row r="8" spans="1:8" s="237" customFormat="1" ht="22.5" customHeight="1">
      <c r="A8" s="179" t="s">
        <v>146</v>
      </c>
      <c r="B8" s="50"/>
      <c r="C8" s="180">
        <v>-96</v>
      </c>
      <c r="D8" s="409">
        <v>-96</v>
      </c>
      <c r="E8" s="180">
        <v>-108</v>
      </c>
      <c r="F8" s="180">
        <f t="shared" si="1"/>
        <v>-12</v>
      </c>
      <c r="G8" s="55">
        <f t="shared" si="2"/>
        <v>112.5</v>
      </c>
      <c r="H8" s="434"/>
    </row>
    <row r="9" spans="1:8" s="237" customFormat="1" ht="22.5" customHeight="1">
      <c r="A9" s="179" t="s">
        <v>262</v>
      </c>
      <c r="B9" s="50"/>
      <c r="C9" s="180">
        <v>-14</v>
      </c>
      <c r="D9" s="409">
        <v>-8</v>
      </c>
      <c r="E9" s="180">
        <v>-18</v>
      </c>
      <c r="F9" s="180">
        <f t="shared" si="1"/>
        <v>-10</v>
      </c>
      <c r="G9" s="55">
        <f t="shared" si="2"/>
        <v>225</v>
      </c>
      <c r="H9" s="434"/>
    </row>
    <row r="10" spans="1:8" s="237" customFormat="1" ht="23.25" customHeight="1">
      <c r="A10" s="179" t="s">
        <v>263</v>
      </c>
      <c r="B10" s="50"/>
      <c r="C10" s="180">
        <v>-12</v>
      </c>
      <c r="D10" s="409">
        <v>-8</v>
      </c>
      <c r="E10" s="180">
        <v>0</v>
      </c>
      <c r="F10" s="180">
        <f t="shared" si="1"/>
        <v>8</v>
      </c>
      <c r="G10" s="55">
        <f t="shared" si="2"/>
        <v>0</v>
      </c>
      <c r="H10" s="434"/>
    </row>
    <row r="11" spans="1:8" s="237" customFormat="1" ht="19.5" hidden="1" customHeight="1">
      <c r="A11" s="179" t="s">
        <v>387</v>
      </c>
      <c r="B11" s="50"/>
      <c r="C11" s="180">
        <v>0</v>
      </c>
      <c r="D11" s="409"/>
      <c r="E11" s="180">
        <v>0</v>
      </c>
      <c r="F11" s="180">
        <f t="shared" si="1"/>
        <v>0</v>
      </c>
      <c r="G11" s="55"/>
      <c r="H11" s="434"/>
    </row>
    <row r="12" spans="1:8" s="237" customFormat="1" ht="22.5" customHeight="1">
      <c r="A12" s="179" t="s">
        <v>277</v>
      </c>
      <c r="B12" s="50"/>
      <c r="C12" s="180">
        <v>-3</v>
      </c>
      <c r="D12" s="409">
        <v>-2</v>
      </c>
      <c r="E12" s="180">
        <v>-2</v>
      </c>
      <c r="F12" s="180">
        <f t="shared" si="1"/>
        <v>0</v>
      </c>
      <c r="G12" s="55">
        <f t="shared" si="2"/>
        <v>100</v>
      </c>
      <c r="H12" s="434"/>
    </row>
    <row r="13" spans="1:8" s="237" customFormat="1" ht="22.5" customHeight="1">
      <c r="A13" s="179" t="s">
        <v>288</v>
      </c>
      <c r="B13" s="50"/>
      <c r="C13" s="180">
        <v>-2</v>
      </c>
      <c r="D13" s="409">
        <v>-2</v>
      </c>
      <c r="E13" s="180">
        <v>-2</v>
      </c>
      <c r="F13" s="180">
        <f t="shared" si="1"/>
        <v>0</v>
      </c>
      <c r="G13" s="55">
        <f t="shared" si="2"/>
        <v>100</v>
      </c>
      <c r="H13" s="434"/>
    </row>
    <row r="14" spans="1:8" s="237" customFormat="1" ht="22.5" customHeight="1">
      <c r="A14" s="179" t="s">
        <v>289</v>
      </c>
      <c r="B14" s="50"/>
      <c r="C14" s="180">
        <v>-135</v>
      </c>
      <c r="D14" s="409">
        <v>-128</v>
      </c>
      <c r="E14" s="180">
        <v>-295</v>
      </c>
      <c r="F14" s="180">
        <f t="shared" si="1"/>
        <v>-167</v>
      </c>
      <c r="G14" s="55">
        <f t="shared" si="2"/>
        <v>230.5</v>
      </c>
      <c r="H14" s="434"/>
    </row>
    <row r="15" spans="1:8" s="237" customFormat="1" ht="22.5" customHeight="1">
      <c r="A15" s="179" t="s">
        <v>264</v>
      </c>
      <c r="B15" s="50"/>
      <c r="C15" s="180">
        <v>-6</v>
      </c>
      <c r="D15" s="180">
        <v>-4</v>
      </c>
      <c r="E15" s="180">
        <v>0</v>
      </c>
      <c r="F15" s="180">
        <f t="shared" si="1"/>
        <v>4</v>
      </c>
      <c r="G15" s="55">
        <f t="shared" si="2"/>
        <v>0</v>
      </c>
      <c r="H15" s="434"/>
    </row>
    <row r="16" spans="1:8" s="237" customFormat="1" ht="23.25" customHeight="1">
      <c r="A16" s="179" t="s">
        <v>265</v>
      </c>
      <c r="B16" s="50"/>
      <c r="C16" s="180">
        <v>-452</v>
      </c>
      <c r="D16" s="180">
        <v>-480</v>
      </c>
      <c r="E16" s="180">
        <v>-129</v>
      </c>
      <c r="F16" s="180">
        <f t="shared" si="1"/>
        <v>351</v>
      </c>
      <c r="G16" s="55">
        <f t="shared" si="2"/>
        <v>26.9</v>
      </c>
      <c r="H16" s="434"/>
    </row>
    <row r="17" spans="1:8" s="237" customFormat="1" ht="22.5" customHeight="1">
      <c r="A17" s="179" t="s">
        <v>290</v>
      </c>
      <c r="B17" s="50"/>
      <c r="C17" s="180">
        <v>-26</v>
      </c>
      <c r="D17" s="180">
        <v>-28</v>
      </c>
      <c r="E17" s="180">
        <v>-33</v>
      </c>
      <c r="F17" s="180">
        <f t="shared" si="1"/>
        <v>-5</v>
      </c>
      <c r="G17" s="55">
        <f t="shared" si="2"/>
        <v>117.9</v>
      </c>
      <c r="H17" s="434"/>
    </row>
    <row r="18" spans="1:8" s="237" customFormat="1" ht="23.25" customHeight="1">
      <c r="A18" s="448" t="s">
        <v>413</v>
      </c>
      <c r="B18" s="50"/>
      <c r="C18" s="180">
        <v>-2740</v>
      </c>
      <c r="D18" s="180">
        <v>-2896</v>
      </c>
      <c r="E18" s="180">
        <v>-2936</v>
      </c>
      <c r="F18" s="180">
        <f t="shared" si="1"/>
        <v>-40</v>
      </c>
      <c r="G18" s="55">
        <f t="shared" si="2"/>
        <v>101.4</v>
      </c>
      <c r="H18" s="434"/>
    </row>
    <row r="19" spans="1:8" s="237" customFormat="1" ht="22.5" customHeight="1">
      <c r="A19" s="183" t="s">
        <v>267</v>
      </c>
      <c r="B19" s="50"/>
      <c r="C19" s="180">
        <v>-4</v>
      </c>
      <c r="D19" s="180"/>
      <c r="E19" s="180">
        <v>0</v>
      </c>
      <c r="F19" s="180">
        <f t="shared" si="1"/>
        <v>0</v>
      </c>
      <c r="G19" s="55"/>
      <c r="H19" s="434"/>
    </row>
    <row r="20" spans="1:8" s="237" customFormat="1" ht="22.5" customHeight="1">
      <c r="A20" s="179" t="s">
        <v>299</v>
      </c>
      <c r="B20" s="50"/>
      <c r="C20" s="180">
        <v>-1656</v>
      </c>
      <c r="D20" s="180">
        <v>-1790</v>
      </c>
      <c r="E20" s="180">
        <v>-1636</v>
      </c>
      <c r="F20" s="180">
        <f t="shared" si="1"/>
        <v>154</v>
      </c>
      <c r="G20" s="55">
        <f t="shared" si="2"/>
        <v>91.4</v>
      </c>
      <c r="H20" s="434"/>
    </row>
    <row r="21" spans="1:8" s="237" customFormat="1" ht="22.5" customHeight="1">
      <c r="A21" s="179" t="s">
        <v>431</v>
      </c>
      <c r="B21" s="50"/>
      <c r="C21" s="180"/>
      <c r="D21" s="180"/>
      <c r="E21" s="180">
        <v>-50</v>
      </c>
      <c r="F21" s="180">
        <f t="shared" ref="F21" si="3">E21-D21</f>
        <v>-50</v>
      </c>
      <c r="G21" s="55"/>
      <c r="H21" s="434"/>
    </row>
    <row r="22" spans="1:8" s="237" customFormat="1" ht="22.5" customHeight="1">
      <c r="A22" s="179" t="s">
        <v>291</v>
      </c>
      <c r="B22" s="50"/>
      <c r="C22" s="180">
        <v>-5</v>
      </c>
      <c r="D22" s="180">
        <v>-4</v>
      </c>
      <c r="E22" s="180">
        <v>-1</v>
      </c>
      <c r="F22" s="180">
        <f t="shared" si="1"/>
        <v>3</v>
      </c>
      <c r="G22" s="55">
        <f t="shared" si="2"/>
        <v>25</v>
      </c>
      <c r="H22" s="434"/>
    </row>
    <row r="23" spans="1:8" s="237" customFormat="1" ht="22.5" customHeight="1">
      <c r="A23" s="179" t="s">
        <v>411</v>
      </c>
      <c r="B23" s="50"/>
      <c r="C23" s="180"/>
      <c r="D23" s="180"/>
      <c r="E23" s="180">
        <v>-4</v>
      </c>
      <c r="F23" s="180">
        <f t="shared" si="1"/>
        <v>-4</v>
      </c>
      <c r="G23" s="55"/>
      <c r="H23" s="434"/>
    </row>
    <row r="24" spans="1:8" s="237" customFormat="1" ht="24" customHeight="1">
      <c r="A24" s="179" t="s">
        <v>412</v>
      </c>
      <c r="B24" s="50"/>
      <c r="C24" s="180"/>
      <c r="D24" s="180"/>
      <c r="E24" s="180">
        <v>-37</v>
      </c>
      <c r="F24" s="180">
        <f t="shared" si="1"/>
        <v>-37</v>
      </c>
      <c r="G24" s="55"/>
      <c r="H24" s="434"/>
    </row>
    <row r="25" spans="1:8" s="237" customFormat="1" ht="22.5" customHeight="1">
      <c r="A25" s="179" t="s">
        <v>387</v>
      </c>
      <c r="B25" s="50"/>
      <c r="C25" s="180">
        <v>-2</v>
      </c>
      <c r="D25" s="180">
        <v>-2</v>
      </c>
      <c r="E25" s="180">
        <v>-2</v>
      </c>
      <c r="F25" s="180">
        <f t="shared" si="1"/>
        <v>0</v>
      </c>
      <c r="G25" s="55">
        <f t="shared" si="2"/>
        <v>100</v>
      </c>
      <c r="H25" s="434"/>
    </row>
    <row r="26" spans="1:8" s="237" customFormat="1" ht="22.5" customHeight="1">
      <c r="A26" s="179" t="s">
        <v>353</v>
      </c>
      <c r="B26" s="50"/>
      <c r="C26" s="180"/>
      <c r="D26" s="180">
        <v>-7</v>
      </c>
      <c r="E26" s="180">
        <v>-17</v>
      </c>
      <c r="F26" s="180">
        <f t="shared" si="1"/>
        <v>-10</v>
      </c>
      <c r="G26" s="55">
        <f t="shared" si="2"/>
        <v>242.9</v>
      </c>
    </row>
    <row r="27" spans="1:8" s="237" customFormat="1" ht="22.5" hidden="1" customHeight="1">
      <c r="A27" s="179" t="s">
        <v>361</v>
      </c>
      <c r="B27" s="50"/>
      <c r="C27" s="180"/>
      <c r="D27" s="180"/>
      <c r="E27" s="180"/>
      <c r="F27" s="180">
        <f t="shared" si="1"/>
        <v>0</v>
      </c>
      <c r="G27" s="55" t="e">
        <f t="shared" si="2"/>
        <v>#DIV/0!</v>
      </c>
    </row>
    <row r="28" spans="1:8" s="237" customFormat="1" ht="22.5" customHeight="1">
      <c r="A28" s="179" t="s">
        <v>359</v>
      </c>
      <c r="B28" s="50"/>
      <c r="C28" s="180">
        <v>-1</v>
      </c>
      <c r="D28" s="180">
        <v>-1</v>
      </c>
      <c r="E28" s="180">
        <v>-1</v>
      </c>
      <c r="F28" s="180">
        <f t="shared" si="1"/>
        <v>0</v>
      </c>
      <c r="G28" s="55">
        <f t="shared" si="2"/>
        <v>100</v>
      </c>
    </row>
    <row r="29" spans="1:8" s="237" customFormat="1" ht="22.5" customHeight="1">
      <c r="A29" s="179" t="s">
        <v>354</v>
      </c>
      <c r="B29" s="50"/>
      <c r="C29" s="180">
        <v>-82</v>
      </c>
      <c r="D29" s="180">
        <v>-58</v>
      </c>
      <c r="E29" s="180">
        <v>0</v>
      </c>
      <c r="F29" s="180">
        <f t="shared" si="1"/>
        <v>58</v>
      </c>
      <c r="G29" s="55">
        <f t="shared" si="2"/>
        <v>0</v>
      </c>
    </row>
    <row r="30" spans="1:8" s="237" customFormat="1" ht="22.5" hidden="1" customHeight="1">
      <c r="A30" s="179" t="s">
        <v>360</v>
      </c>
      <c r="B30" s="50"/>
      <c r="C30" s="180"/>
      <c r="D30" s="180"/>
      <c r="E30" s="180"/>
      <c r="F30" s="180">
        <f t="shared" si="1"/>
        <v>0</v>
      </c>
      <c r="G30" s="55"/>
    </row>
    <row r="31" spans="1:8" s="237" customFormat="1" ht="22.5" customHeight="1">
      <c r="A31" s="179" t="s">
        <v>388</v>
      </c>
      <c r="B31" s="50"/>
      <c r="C31" s="180">
        <v>-2</v>
      </c>
      <c r="D31" s="180"/>
      <c r="E31" s="180">
        <v>-3</v>
      </c>
      <c r="F31" s="180">
        <f t="shared" si="1"/>
        <v>-3</v>
      </c>
      <c r="G31" s="55"/>
    </row>
    <row r="32" spans="1:8" s="245" customFormat="1" ht="31.5" customHeight="1">
      <c r="A32" s="49" t="s">
        <v>189</v>
      </c>
      <c r="B32" s="57">
        <v>1049</v>
      </c>
      <c r="C32" s="185">
        <f>SUM(C33:C41)</f>
        <v>-1312</v>
      </c>
      <c r="D32" s="185">
        <f>SUM(D33:D41)</f>
        <v>-1060</v>
      </c>
      <c r="E32" s="185">
        <f t="shared" ref="E32" si="4">SUM(E33:E41)</f>
        <v>-1171</v>
      </c>
      <c r="F32" s="185">
        <f t="shared" si="1"/>
        <v>-111</v>
      </c>
      <c r="G32" s="51">
        <f t="shared" si="2"/>
        <v>110.5</v>
      </c>
    </row>
    <row r="33" spans="1:7" s="245" customFormat="1" ht="22.5" customHeight="1">
      <c r="A33" s="181" t="s">
        <v>266</v>
      </c>
      <c r="B33" s="57"/>
      <c r="C33" s="180">
        <v>-25</v>
      </c>
      <c r="D33" s="409">
        <v>-12</v>
      </c>
      <c r="E33" s="180">
        <v>0</v>
      </c>
      <c r="F33" s="180">
        <f t="shared" si="1"/>
        <v>12</v>
      </c>
      <c r="G33" s="55">
        <f t="shared" si="2"/>
        <v>0</v>
      </c>
    </row>
    <row r="34" spans="1:7" s="245" customFormat="1" ht="22.5" customHeight="1">
      <c r="A34" s="179" t="s">
        <v>267</v>
      </c>
      <c r="B34" s="57"/>
      <c r="C34" s="180">
        <v>-6</v>
      </c>
      <c r="D34" s="409">
        <v>-8</v>
      </c>
      <c r="E34" s="180">
        <v>-14</v>
      </c>
      <c r="F34" s="180">
        <f t="shared" si="1"/>
        <v>-6</v>
      </c>
      <c r="G34" s="55">
        <f t="shared" si="2"/>
        <v>175</v>
      </c>
    </row>
    <row r="35" spans="1:7" s="245" customFormat="1" ht="22.5" customHeight="1">
      <c r="A35" s="179" t="s">
        <v>268</v>
      </c>
      <c r="B35" s="57"/>
      <c r="C35" s="180">
        <v>-7</v>
      </c>
      <c r="D35" s="409">
        <v>-8</v>
      </c>
      <c r="E35" s="180">
        <v>-10</v>
      </c>
      <c r="F35" s="180">
        <f t="shared" si="1"/>
        <v>-2</v>
      </c>
      <c r="G35" s="55">
        <f t="shared" si="2"/>
        <v>125</v>
      </c>
    </row>
    <row r="36" spans="1:7" s="245" customFormat="1" ht="22.5" customHeight="1">
      <c r="A36" s="179" t="s">
        <v>296</v>
      </c>
      <c r="B36" s="57"/>
      <c r="C36" s="180">
        <v>-16</v>
      </c>
      <c r="D36" s="409">
        <v>-16</v>
      </c>
      <c r="E36" s="180">
        <v>-18</v>
      </c>
      <c r="F36" s="180">
        <f t="shared" si="1"/>
        <v>-2</v>
      </c>
      <c r="G36" s="55">
        <f t="shared" si="2"/>
        <v>112.5</v>
      </c>
    </row>
    <row r="37" spans="1:7" s="245" customFormat="1" ht="22.5" customHeight="1">
      <c r="A37" s="179" t="s">
        <v>269</v>
      </c>
      <c r="B37" s="57"/>
      <c r="C37" s="180">
        <v>-104</v>
      </c>
      <c r="D37" s="409">
        <v>-108</v>
      </c>
      <c r="E37" s="180">
        <v>-105</v>
      </c>
      <c r="F37" s="180">
        <f t="shared" si="1"/>
        <v>3</v>
      </c>
      <c r="G37" s="55">
        <f t="shared" si="2"/>
        <v>97.2</v>
      </c>
    </row>
    <row r="38" spans="1:7" s="245" customFormat="1" ht="22.5" customHeight="1">
      <c r="A38" s="179" t="s">
        <v>270</v>
      </c>
      <c r="B38" s="57"/>
      <c r="C38" s="180">
        <v>-618</v>
      </c>
      <c r="D38" s="409">
        <v>-466</v>
      </c>
      <c r="E38" s="180">
        <v>-631</v>
      </c>
      <c r="F38" s="180">
        <f t="shared" si="1"/>
        <v>-165</v>
      </c>
      <c r="G38" s="55">
        <f t="shared" si="2"/>
        <v>135.4</v>
      </c>
    </row>
    <row r="39" spans="1:7" s="245" customFormat="1" ht="21.75" customHeight="1">
      <c r="A39" s="179" t="s">
        <v>292</v>
      </c>
      <c r="B39" s="57"/>
      <c r="C39" s="180">
        <v>-231</v>
      </c>
      <c r="D39" s="409">
        <v>-242</v>
      </c>
      <c r="E39" s="287">
        <v>-134</v>
      </c>
      <c r="F39" s="180">
        <f t="shared" si="1"/>
        <v>108</v>
      </c>
      <c r="G39" s="55">
        <f t="shared" si="2"/>
        <v>55.4</v>
      </c>
    </row>
    <row r="40" spans="1:7" s="245" customFormat="1" ht="24" customHeight="1">
      <c r="A40" s="179" t="s">
        <v>410</v>
      </c>
      <c r="B40" s="57"/>
      <c r="C40" s="180">
        <v>0</v>
      </c>
      <c r="D40" s="410">
        <v>0</v>
      </c>
      <c r="E40" s="180">
        <v>-2</v>
      </c>
      <c r="F40" s="180">
        <f t="shared" si="1"/>
        <v>-2</v>
      </c>
      <c r="G40" s="55"/>
    </row>
    <row r="41" spans="1:7" s="245" customFormat="1" ht="22.5" customHeight="1">
      <c r="A41" s="182" t="s">
        <v>293</v>
      </c>
      <c r="B41" s="57"/>
      <c r="C41" s="180">
        <v>-305</v>
      </c>
      <c r="D41" s="180">
        <v>-200</v>
      </c>
      <c r="E41" s="180">
        <v>-257</v>
      </c>
      <c r="F41" s="180">
        <f t="shared" ref="F41:F62" si="5">E41-D41</f>
        <v>-57</v>
      </c>
      <c r="G41" s="55">
        <f>(E41/D41)*100</f>
        <v>128.5</v>
      </c>
    </row>
    <row r="42" spans="1:7" s="245" customFormat="1" ht="15" hidden="1" customHeight="1">
      <c r="A42" s="59" t="s">
        <v>190</v>
      </c>
      <c r="B42" s="57">
        <v>1067</v>
      </c>
      <c r="C42" s="271"/>
      <c r="D42" s="271"/>
      <c r="E42" s="51"/>
      <c r="F42" s="185">
        <f t="shared" si="5"/>
        <v>0</v>
      </c>
      <c r="G42" s="51" t="e">
        <f>(E42/D42)*100</f>
        <v>#DIV/0!</v>
      </c>
    </row>
    <row r="43" spans="1:7" s="245" customFormat="1" ht="18" hidden="1" customHeight="1">
      <c r="A43" s="59"/>
      <c r="B43" s="57"/>
      <c r="C43" s="271"/>
      <c r="D43" s="271"/>
      <c r="E43" s="51"/>
      <c r="F43" s="185">
        <f t="shared" si="5"/>
        <v>0</v>
      </c>
      <c r="G43" s="51" t="e">
        <f>(E43/D43)*100</f>
        <v>#DIV/0!</v>
      </c>
    </row>
    <row r="44" spans="1:7" s="245" customFormat="1" ht="30" customHeight="1">
      <c r="A44" s="61" t="s">
        <v>125</v>
      </c>
      <c r="B44" s="57">
        <v>1073</v>
      </c>
      <c r="C44" s="185">
        <f>SUM(C45:C49)</f>
        <v>489</v>
      </c>
      <c r="D44" s="185">
        <f t="shared" ref="D44:E44" si="6">SUM(D45:D49)</f>
        <v>0</v>
      </c>
      <c r="E44" s="185">
        <f t="shared" si="6"/>
        <v>647</v>
      </c>
      <c r="F44" s="185">
        <f t="shared" si="5"/>
        <v>647</v>
      </c>
      <c r="G44" s="51"/>
    </row>
    <row r="45" spans="1:7" s="245" customFormat="1" ht="22.5" customHeight="1">
      <c r="A45" s="183" t="s">
        <v>414</v>
      </c>
      <c r="B45" s="57"/>
      <c r="C45" s="180"/>
      <c r="D45" s="51"/>
      <c r="E45" s="201">
        <v>32</v>
      </c>
      <c r="F45" s="180">
        <f t="shared" si="5"/>
        <v>32</v>
      </c>
      <c r="G45" s="55"/>
    </row>
    <row r="46" spans="1:7" s="245" customFormat="1" ht="21.75" customHeight="1">
      <c r="A46" s="183" t="s">
        <v>415</v>
      </c>
      <c r="B46" s="57"/>
      <c r="C46" s="180"/>
      <c r="D46" s="51"/>
      <c r="E46" s="201">
        <v>74</v>
      </c>
      <c r="F46" s="180">
        <f t="shared" si="5"/>
        <v>74</v>
      </c>
      <c r="G46" s="55"/>
    </row>
    <row r="47" spans="1:7" s="245" customFormat="1" ht="21" customHeight="1">
      <c r="A47" s="183" t="s">
        <v>416</v>
      </c>
      <c r="B47" s="57"/>
      <c r="C47" s="180"/>
      <c r="D47" s="55"/>
      <c r="E47" s="201">
        <v>12</v>
      </c>
      <c r="F47" s="180">
        <f t="shared" si="5"/>
        <v>12</v>
      </c>
      <c r="G47" s="55"/>
    </row>
    <row r="48" spans="1:7" s="245" customFormat="1" ht="18" hidden="1" customHeight="1">
      <c r="A48" s="184" t="s">
        <v>297</v>
      </c>
      <c r="B48" s="57"/>
      <c r="C48" s="180"/>
      <c r="D48" s="55"/>
      <c r="E48" s="201"/>
      <c r="F48" s="180">
        <f t="shared" si="5"/>
        <v>0</v>
      </c>
      <c r="G48" s="55"/>
    </row>
    <row r="49" spans="1:7" s="237" customFormat="1" ht="21" customHeight="1">
      <c r="A49" s="184" t="s">
        <v>297</v>
      </c>
      <c r="B49" s="244"/>
      <c r="C49" s="180">
        <v>489</v>
      </c>
      <c r="D49" s="272"/>
      <c r="E49" s="187">
        <v>529</v>
      </c>
      <c r="F49" s="180">
        <f t="shared" si="5"/>
        <v>529</v>
      </c>
      <c r="G49" s="55"/>
    </row>
    <row r="50" spans="1:7" s="245" customFormat="1" ht="31.5" customHeight="1">
      <c r="A50" s="49" t="s">
        <v>48</v>
      </c>
      <c r="B50" s="57">
        <v>1086</v>
      </c>
      <c r="C50" s="185">
        <f>SUM(C51:C54)</f>
        <v>-82</v>
      </c>
      <c r="D50" s="185">
        <f>SUM(D51:D54)</f>
        <v>-18</v>
      </c>
      <c r="E50" s="185">
        <f>SUM(E51:E54)</f>
        <v>-26</v>
      </c>
      <c r="F50" s="185">
        <f t="shared" si="5"/>
        <v>-8</v>
      </c>
      <c r="G50" s="51">
        <f t="shared" ref="G50:G54" si="7">(E50/D50)*100</f>
        <v>144.4</v>
      </c>
    </row>
    <row r="51" spans="1:7" s="245" customFormat="1" ht="21" customHeight="1">
      <c r="A51" s="182" t="s">
        <v>417</v>
      </c>
      <c r="B51" s="57"/>
      <c r="C51" s="180"/>
      <c r="D51" s="51"/>
      <c r="E51" s="180">
        <v>-7</v>
      </c>
      <c r="F51" s="180">
        <f t="shared" si="5"/>
        <v>-7</v>
      </c>
      <c r="G51" s="51"/>
    </row>
    <row r="52" spans="1:7" s="245" customFormat="1" ht="21.75" customHeight="1">
      <c r="A52" s="183" t="s">
        <v>428</v>
      </c>
      <c r="B52" s="57"/>
      <c r="C52" s="180"/>
      <c r="D52" s="55"/>
      <c r="E52" s="287">
        <v>-2</v>
      </c>
      <c r="F52" s="180">
        <f t="shared" si="5"/>
        <v>-2</v>
      </c>
      <c r="G52" s="51"/>
    </row>
    <row r="53" spans="1:7" s="245" customFormat="1" ht="22.5" customHeight="1">
      <c r="A53" s="183" t="s">
        <v>389</v>
      </c>
      <c r="B53" s="57"/>
      <c r="C53" s="180">
        <v>-64</v>
      </c>
      <c r="D53" s="55"/>
      <c r="E53" s="287"/>
      <c r="F53" s="180">
        <f t="shared" si="5"/>
        <v>0</v>
      </c>
      <c r="G53" s="51"/>
    </row>
    <row r="54" spans="1:7" s="245" customFormat="1" ht="22.5" customHeight="1">
      <c r="A54" s="182" t="s">
        <v>303</v>
      </c>
      <c r="B54" s="57"/>
      <c r="C54" s="180">
        <v>-18</v>
      </c>
      <c r="D54" s="180">
        <v>-18</v>
      </c>
      <c r="E54" s="287">
        <v>-17</v>
      </c>
      <c r="F54" s="180">
        <f t="shared" si="5"/>
        <v>1</v>
      </c>
      <c r="G54" s="55">
        <f t="shared" si="7"/>
        <v>94.4</v>
      </c>
    </row>
    <row r="55" spans="1:7" s="237" customFormat="1" ht="31.5" customHeight="1">
      <c r="A55" s="61" t="s">
        <v>127</v>
      </c>
      <c r="B55" s="57">
        <v>1152</v>
      </c>
      <c r="C55" s="246">
        <f>SUM(C56:C58)</f>
        <v>269</v>
      </c>
      <c r="D55" s="246">
        <f>SUM(D56:D57)</f>
        <v>270</v>
      </c>
      <c r="E55" s="246">
        <f>SUM(E56:E58)</f>
        <v>880</v>
      </c>
      <c r="F55" s="202">
        <f t="shared" si="5"/>
        <v>610</v>
      </c>
      <c r="G55" s="389">
        <f>(E55/D55)*100</f>
        <v>325.89999999999998</v>
      </c>
    </row>
    <row r="56" spans="1:7" s="237" customFormat="1" ht="22.5" customHeight="1">
      <c r="A56" s="182" t="s">
        <v>294</v>
      </c>
      <c r="B56" s="57"/>
      <c r="C56" s="180">
        <v>264</v>
      </c>
      <c r="D56" s="302">
        <v>264</v>
      </c>
      <c r="E56" s="203">
        <v>875</v>
      </c>
      <c r="F56" s="180">
        <f t="shared" si="5"/>
        <v>611</v>
      </c>
      <c r="G56" s="55">
        <f>(E56/D56)*100</f>
        <v>331.4</v>
      </c>
    </row>
    <row r="57" spans="1:7" s="237" customFormat="1" ht="22.5" customHeight="1">
      <c r="A57" s="182" t="s">
        <v>305</v>
      </c>
      <c r="B57" s="57"/>
      <c r="C57" s="180">
        <v>5</v>
      </c>
      <c r="D57" s="302">
        <v>6</v>
      </c>
      <c r="E57" s="203">
        <v>5</v>
      </c>
      <c r="F57" s="180">
        <f t="shared" si="5"/>
        <v>-1</v>
      </c>
      <c r="G57" s="55">
        <f>(E57/D57)*100</f>
        <v>83.3</v>
      </c>
    </row>
    <row r="58" spans="1:7" s="237" customFormat="1" ht="23.25" hidden="1" customHeight="1">
      <c r="A58" s="182" t="s">
        <v>362</v>
      </c>
      <c r="B58" s="57"/>
      <c r="C58" s="180"/>
      <c r="D58" s="302"/>
      <c r="E58" s="203"/>
      <c r="F58" s="180">
        <f t="shared" si="5"/>
        <v>0</v>
      </c>
      <c r="G58" s="55"/>
    </row>
    <row r="59" spans="1:7" s="237" customFormat="1" ht="31.5" customHeight="1">
      <c r="A59" s="247" t="s">
        <v>128</v>
      </c>
      <c r="B59" s="248">
        <v>1162</v>
      </c>
      <c r="C59" s="185">
        <f>SUM(C60:C62)</f>
        <v>-23</v>
      </c>
      <c r="D59" s="185">
        <f t="shared" ref="D59:F59" si="8">SUM(D60:D62)</f>
        <v>-24</v>
      </c>
      <c r="E59" s="185">
        <f t="shared" si="8"/>
        <v>-214</v>
      </c>
      <c r="F59" s="185">
        <f t="shared" si="8"/>
        <v>-190</v>
      </c>
      <c r="G59" s="51">
        <f t="shared" ref="G59" si="9">(E59/D59)*100</f>
        <v>891.7</v>
      </c>
    </row>
    <row r="60" spans="1:7" s="237" customFormat="1" ht="23.25" customHeight="1">
      <c r="A60" s="183" t="s">
        <v>271</v>
      </c>
      <c r="B60" s="57"/>
      <c r="C60" s="180">
        <v>-22</v>
      </c>
      <c r="D60" s="180">
        <v>-24</v>
      </c>
      <c r="E60" s="203">
        <v>-24</v>
      </c>
      <c r="F60" s="180">
        <f t="shared" si="5"/>
        <v>0</v>
      </c>
      <c r="G60" s="55">
        <f t="shared" ref="G60" si="10">(E60/D60)*100</f>
        <v>100</v>
      </c>
    </row>
    <row r="61" spans="1:7" s="237" customFormat="1" ht="23.25" customHeight="1">
      <c r="A61" s="183" t="s">
        <v>383</v>
      </c>
      <c r="B61" s="57"/>
      <c r="C61" s="180">
        <v>-1</v>
      </c>
      <c r="D61" s="273"/>
      <c r="E61" s="203"/>
      <c r="F61" s="180">
        <f t="shared" si="5"/>
        <v>0</v>
      </c>
      <c r="G61" s="249"/>
    </row>
    <row r="62" spans="1:7" s="237" customFormat="1" ht="23.25" customHeight="1">
      <c r="A62" s="183" t="s">
        <v>418</v>
      </c>
      <c r="B62" s="57"/>
      <c r="C62" s="180"/>
      <c r="D62" s="273"/>
      <c r="E62" s="203">
        <v>-190</v>
      </c>
      <c r="F62" s="180">
        <f t="shared" si="5"/>
        <v>-190</v>
      </c>
      <c r="G62" s="249"/>
    </row>
    <row r="63" spans="1:7" s="237" customFormat="1" ht="53.25" customHeight="1">
      <c r="A63" s="220"/>
      <c r="B63" s="221"/>
      <c r="C63" s="222"/>
      <c r="D63" s="223"/>
      <c r="E63" s="224"/>
      <c r="F63" s="250"/>
      <c r="G63" s="250"/>
    </row>
    <row r="64" spans="1:7" s="230" customFormat="1" ht="24.75" customHeight="1">
      <c r="A64" s="227" t="s">
        <v>283</v>
      </c>
      <c r="B64" s="228"/>
      <c r="C64" s="465" t="s">
        <v>285</v>
      </c>
      <c r="D64" s="465"/>
      <c r="E64" s="229"/>
      <c r="F64" s="463" t="s">
        <v>352</v>
      </c>
      <c r="G64" s="463"/>
    </row>
    <row r="65" spans="1:7" s="236" customFormat="1" ht="13.2">
      <c r="A65" s="234" t="s">
        <v>179</v>
      </c>
      <c r="B65" s="235"/>
      <c r="C65" s="466" t="s">
        <v>184</v>
      </c>
      <c r="D65" s="466"/>
      <c r="E65" s="235"/>
      <c r="F65" s="462" t="s">
        <v>115</v>
      </c>
      <c r="G65" s="462"/>
    </row>
    <row r="66" spans="1:7">
      <c r="A66" s="28"/>
      <c r="B66" s="29"/>
      <c r="C66" s="29"/>
      <c r="D66" s="30"/>
      <c r="E66" s="31"/>
      <c r="F66" s="31"/>
      <c r="G66" s="31"/>
    </row>
    <row r="67" spans="1:7">
      <c r="A67" s="28"/>
      <c r="B67" s="29"/>
      <c r="C67" s="29"/>
      <c r="D67" s="30"/>
      <c r="E67" s="31"/>
      <c r="F67" s="31"/>
      <c r="G67" s="31"/>
    </row>
    <row r="68" spans="1:7">
      <c r="A68" s="28"/>
      <c r="B68" s="29"/>
      <c r="C68" s="29"/>
      <c r="D68" s="30"/>
      <c r="E68" s="31"/>
      <c r="F68" s="31"/>
      <c r="G68" s="31"/>
    </row>
    <row r="69" spans="1:7">
      <c r="A69" s="28"/>
      <c r="B69" s="29"/>
      <c r="C69" s="29"/>
      <c r="D69" s="30"/>
      <c r="E69" s="31"/>
      <c r="F69" s="31"/>
      <c r="G69" s="31"/>
    </row>
    <row r="70" spans="1:7">
      <c r="A70" s="28"/>
      <c r="B70" s="29"/>
      <c r="C70" s="29"/>
      <c r="D70" s="30"/>
      <c r="E70" s="31"/>
      <c r="F70" s="31"/>
      <c r="G70" s="31"/>
    </row>
    <row r="71" spans="1:7">
      <c r="A71" s="28"/>
      <c r="B71" s="29"/>
      <c r="C71" s="29"/>
      <c r="D71" s="30"/>
      <c r="E71" s="31"/>
      <c r="F71" s="31"/>
      <c r="G71" s="31"/>
    </row>
    <row r="72" spans="1:7">
      <c r="A72" s="28"/>
      <c r="B72" s="29"/>
      <c r="C72" s="29"/>
      <c r="D72" s="30"/>
      <c r="E72" s="31"/>
      <c r="F72" s="31"/>
      <c r="G72" s="31"/>
    </row>
    <row r="73" spans="1:7">
      <c r="A73" s="28"/>
      <c r="B73" s="29"/>
      <c r="C73" s="29"/>
      <c r="D73" s="30"/>
      <c r="E73" s="31"/>
      <c r="F73" s="31"/>
      <c r="G73" s="31"/>
    </row>
    <row r="74" spans="1:7">
      <c r="A74" s="28"/>
      <c r="B74" s="29"/>
      <c r="C74" s="29"/>
      <c r="D74" s="30"/>
      <c r="E74" s="31"/>
      <c r="F74" s="31"/>
      <c r="G74" s="31"/>
    </row>
    <row r="75" spans="1:7">
      <c r="A75" s="28"/>
      <c r="B75" s="29"/>
      <c r="C75" s="29"/>
      <c r="D75" s="30"/>
      <c r="E75" s="31"/>
      <c r="F75" s="31"/>
      <c r="G75" s="31"/>
    </row>
    <row r="76" spans="1:7">
      <c r="A76" s="28"/>
      <c r="B76" s="29"/>
      <c r="C76" s="29"/>
      <c r="D76" s="30"/>
      <c r="E76" s="31"/>
      <c r="F76" s="31"/>
      <c r="G76" s="31"/>
    </row>
    <row r="77" spans="1:7">
      <c r="A77" s="28"/>
      <c r="B77" s="29"/>
      <c r="C77" s="29"/>
      <c r="D77" s="30"/>
      <c r="E77" s="31"/>
      <c r="F77" s="31"/>
      <c r="G77" s="31"/>
    </row>
    <row r="78" spans="1:7">
      <c r="A78" s="28"/>
      <c r="B78" s="29"/>
      <c r="C78" s="29"/>
      <c r="D78" s="30"/>
      <c r="E78" s="31"/>
      <c r="F78" s="31"/>
      <c r="G78" s="31"/>
    </row>
    <row r="79" spans="1:7">
      <c r="A79" s="28"/>
      <c r="B79" s="29"/>
      <c r="C79" s="29"/>
      <c r="D79" s="30"/>
      <c r="E79" s="31"/>
      <c r="F79" s="31"/>
      <c r="G79" s="31"/>
    </row>
    <row r="80" spans="1:7">
      <c r="A80" s="28"/>
      <c r="B80" s="29"/>
      <c r="C80" s="29"/>
      <c r="D80" s="30"/>
      <c r="E80" s="31"/>
      <c r="F80" s="31"/>
      <c r="G80" s="31"/>
    </row>
    <row r="81" spans="1:7">
      <c r="A81" s="28"/>
      <c r="B81" s="29"/>
      <c r="C81" s="29"/>
      <c r="D81" s="30"/>
      <c r="E81" s="31"/>
      <c r="F81" s="31"/>
      <c r="G81" s="31"/>
    </row>
    <row r="82" spans="1:7">
      <c r="A82" s="28"/>
      <c r="B82" s="29"/>
      <c r="C82" s="29"/>
      <c r="D82" s="30"/>
      <c r="E82" s="31"/>
      <c r="F82" s="31"/>
      <c r="G82" s="31"/>
    </row>
    <row r="83" spans="1:7">
      <c r="A83" s="28"/>
      <c r="B83" s="29"/>
      <c r="C83" s="29"/>
      <c r="D83" s="30"/>
      <c r="E83" s="31"/>
      <c r="F83" s="31"/>
      <c r="G83" s="31"/>
    </row>
    <row r="84" spans="1:7">
      <c r="A84" s="28"/>
      <c r="B84" s="29"/>
      <c r="C84" s="29"/>
      <c r="D84" s="30"/>
      <c r="E84" s="31"/>
      <c r="F84" s="31"/>
      <c r="G84" s="31"/>
    </row>
    <row r="85" spans="1:7">
      <c r="A85" s="28"/>
      <c r="B85" s="29"/>
      <c r="C85" s="29"/>
      <c r="D85" s="30"/>
      <c r="E85" s="31"/>
      <c r="F85" s="31"/>
      <c r="G85" s="31"/>
    </row>
    <row r="86" spans="1:7">
      <c r="A86" s="28"/>
      <c r="B86" s="29"/>
      <c r="C86" s="29"/>
      <c r="D86" s="30"/>
      <c r="E86" s="31"/>
      <c r="F86" s="31"/>
      <c r="G86" s="31"/>
    </row>
    <row r="87" spans="1:7">
      <c r="A87" s="28"/>
      <c r="B87" s="29"/>
      <c r="C87" s="29"/>
      <c r="D87" s="30"/>
      <c r="E87" s="31"/>
      <c r="F87" s="31"/>
      <c r="G87" s="31"/>
    </row>
    <row r="88" spans="1:7">
      <c r="A88" s="28"/>
      <c r="B88" s="29"/>
      <c r="C88" s="29"/>
      <c r="D88" s="30"/>
      <c r="E88" s="31"/>
      <c r="F88" s="31"/>
      <c r="G88" s="31"/>
    </row>
    <row r="89" spans="1:7">
      <c r="A89" s="28"/>
      <c r="B89" s="29"/>
      <c r="C89" s="29"/>
      <c r="D89" s="30"/>
      <c r="E89" s="31"/>
      <c r="F89" s="31"/>
      <c r="G89" s="31"/>
    </row>
    <row r="90" spans="1:7">
      <c r="A90" s="28"/>
      <c r="B90" s="29"/>
      <c r="C90" s="29"/>
      <c r="D90" s="30"/>
      <c r="E90" s="31"/>
      <c r="F90" s="31"/>
      <c r="G90" s="31"/>
    </row>
    <row r="91" spans="1:7">
      <c r="A91" s="28"/>
      <c r="B91" s="29"/>
      <c r="C91" s="29"/>
      <c r="D91" s="30"/>
      <c r="E91" s="31"/>
      <c r="F91" s="31"/>
      <c r="G91" s="31"/>
    </row>
    <row r="92" spans="1:7">
      <c r="A92" s="28"/>
      <c r="B92" s="29"/>
      <c r="C92" s="29"/>
      <c r="D92" s="30"/>
      <c r="E92" s="31"/>
      <c r="F92" s="31"/>
      <c r="G92" s="31"/>
    </row>
    <row r="93" spans="1:7">
      <c r="A93" s="28"/>
      <c r="B93" s="29"/>
      <c r="C93" s="29"/>
      <c r="D93" s="30"/>
      <c r="E93" s="31"/>
      <c r="F93" s="31"/>
      <c r="G93" s="31"/>
    </row>
    <row r="94" spans="1:7">
      <c r="A94" s="28"/>
      <c r="B94" s="29"/>
      <c r="C94" s="29"/>
      <c r="D94" s="30"/>
      <c r="E94" s="31"/>
      <c r="F94" s="31"/>
      <c r="G94" s="31"/>
    </row>
    <row r="95" spans="1:7">
      <c r="A95" s="28"/>
      <c r="B95" s="29"/>
      <c r="C95" s="29"/>
      <c r="D95" s="30"/>
      <c r="E95" s="31"/>
      <c r="F95" s="31"/>
      <c r="G95" s="31"/>
    </row>
    <row r="96" spans="1:7">
      <c r="A96" s="28"/>
      <c r="B96" s="29"/>
      <c r="C96" s="29"/>
      <c r="D96" s="30"/>
      <c r="E96" s="31"/>
      <c r="F96" s="31"/>
      <c r="G96" s="31"/>
    </row>
    <row r="97" spans="1:7">
      <c r="A97" s="28"/>
      <c r="D97" s="32"/>
      <c r="E97" s="33"/>
      <c r="F97" s="33"/>
      <c r="G97" s="33"/>
    </row>
    <row r="98" spans="1:7">
      <c r="A98" s="5"/>
      <c r="D98" s="32"/>
      <c r="E98" s="33"/>
      <c r="F98" s="33"/>
      <c r="G98" s="33"/>
    </row>
    <row r="99" spans="1:7">
      <c r="A99" s="5"/>
      <c r="D99" s="32"/>
      <c r="E99" s="33"/>
      <c r="F99" s="33"/>
      <c r="G99" s="33"/>
    </row>
    <row r="100" spans="1:7">
      <c r="A100" s="5"/>
      <c r="D100" s="32"/>
      <c r="E100" s="33"/>
      <c r="F100" s="33"/>
      <c r="G100" s="33"/>
    </row>
    <row r="101" spans="1:7">
      <c r="A101" s="5"/>
      <c r="D101" s="32"/>
      <c r="E101" s="33"/>
      <c r="F101" s="33"/>
      <c r="G101" s="33"/>
    </row>
    <row r="102" spans="1:7">
      <c r="A102" s="5"/>
      <c r="D102" s="32"/>
      <c r="E102" s="33"/>
      <c r="F102" s="33"/>
      <c r="G102" s="33"/>
    </row>
    <row r="103" spans="1:7">
      <c r="A103" s="5"/>
      <c r="D103" s="32"/>
      <c r="E103" s="33"/>
      <c r="F103" s="33"/>
      <c r="G103" s="33"/>
    </row>
    <row r="104" spans="1:7">
      <c r="A104" s="5"/>
      <c r="D104" s="32"/>
      <c r="E104" s="33"/>
      <c r="F104" s="33"/>
      <c r="G104" s="33"/>
    </row>
    <row r="105" spans="1:7">
      <c r="A105" s="5"/>
      <c r="D105" s="32"/>
      <c r="E105" s="33"/>
      <c r="F105" s="33"/>
      <c r="G105" s="33"/>
    </row>
    <row r="106" spans="1:7">
      <c r="A106" s="5"/>
      <c r="D106" s="32"/>
      <c r="E106" s="33"/>
      <c r="F106" s="33"/>
      <c r="G106" s="33"/>
    </row>
    <row r="107" spans="1:7">
      <c r="A107" s="5"/>
      <c r="D107" s="32"/>
      <c r="E107" s="33"/>
      <c r="F107" s="33"/>
      <c r="G107" s="33"/>
    </row>
    <row r="108" spans="1:7">
      <c r="A108" s="5"/>
      <c r="D108" s="32"/>
      <c r="E108" s="33"/>
      <c r="F108" s="33"/>
      <c r="G108" s="33"/>
    </row>
    <row r="109" spans="1:7">
      <c r="A109" s="5"/>
      <c r="D109" s="32"/>
      <c r="E109" s="33"/>
      <c r="F109" s="33"/>
      <c r="G109" s="33"/>
    </row>
    <row r="110" spans="1:7">
      <c r="A110" s="5"/>
      <c r="D110" s="32"/>
      <c r="E110" s="33"/>
      <c r="F110" s="33"/>
      <c r="G110" s="33"/>
    </row>
    <row r="111" spans="1:7">
      <c r="A111" s="5"/>
      <c r="D111" s="32"/>
      <c r="E111" s="33"/>
      <c r="F111" s="33"/>
      <c r="G111" s="33"/>
    </row>
    <row r="112" spans="1:7">
      <c r="A112" s="5"/>
      <c r="D112" s="32"/>
      <c r="E112" s="33"/>
      <c r="F112" s="33"/>
      <c r="G112" s="33"/>
    </row>
    <row r="113" spans="1:7">
      <c r="A113" s="5"/>
      <c r="D113" s="32"/>
      <c r="E113" s="33"/>
      <c r="F113" s="33"/>
      <c r="G113" s="33"/>
    </row>
    <row r="114" spans="1:7">
      <c r="A114" s="5"/>
      <c r="D114" s="32"/>
      <c r="E114" s="33"/>
      <c r="F114" s="33"/>
      <c r="G114" s="33"/>
    </row>
    <row r="115" spans="1:7">
      <c r="A115" s="5"/>
      <c r="D115" s="32"/>
      <c r="E115" s="33"/>
      <c r="F115" s="33"/>
      <c r="G115" s="33"/>
    </row>
    <row r="116" spans="1:7">
      <c r="A116" s="5"/>
      <c r="D116" s="32"/>
      <c r="E116" s="33"/>
      <c r="F116" s="33"/>
      <c r="G116" s="33"/>
    </row>
    <row r="117" spans="1:7">
      <c r="A117" s="5"/>
      <c r="D117" s="32"/>
      <c r="E117" s="33"/>
      <c r="F117" s="33"/>
      <c r="G117" s="33"/>
    </row>
    <row r="118" spans="1:7">
      <c r="A118" s="5"/>
      <c r="D118" s="32"/>
      <c r="E118" s="33"/>
      <c r="F118" s="33"/>
      <c r="G118" s="33"/>
    </row>
    <row r="119" spans="1:7">
      <c r="A119" s="5"/>
      <c r="D119" s="32"/>
      <c r="E119" s="33"/>
      <c r="F119" s="33"/>
      <c r="G119" s="33"/>
    </row>
    <row r="120" spans="1:7">
      <c r="A120" s="5"/>
    </row>
    <row r="121" spans="1:7">
      <c r="A121" s="6"/>
    </row>
    <row r="122" spans="1:7">
      <c r="A122" s="6"/>
    </row>
    <row r="123" spans="1:7">
      <c r="A123" s="6"/>
    </row>
    <row r="124" spans="1:7">
      <c r="A124" s="6"/>
    </row>
    <row r="125" spans="1:7">
      <c r="A125" s="6"/>
    </row>
    <row r="126" spans="1:7">
      <c r="A126" s="6"/>
    </row>
    <row r="127" spans="1:7">
      <c r="A127" s="6"/>
    </row>
    <row r="128" spans="1:7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  <row r="282" spans="1:1">
      <c r="A282" s="6"/>
    </row>
    <row r="283" spans="1:1">
      <c r="A283" s="6"/>
    </row>
    <row r="284" spans="1:1">
      <c r="A284" s="6"/>
    </row>
    <row r="285" spans="1:1">
      <c r="A285" s="6"/>
    </row>
    <row r="286" spans="1:1">
      <c r="A286" s="6"/>
    </row>
    <row r="287" spans="1:1">
      <c r="A287" s="6"/>
    </row>
  </sheetData>
  <sheetProtection algorithmName="SHA-512" hashValue="obpJy3CK6hwdxfq7e38Cmku+BCQaIImBlvgNA5VwwsyohoDJVW/p+T+/wJxfwK3Soq2TYepfSAGax00uGUBWog==" saltValue="HKV5TFS3dTHgF6rJsn9qcA==" spinCount="100000" sheet="1" objects="1" scenarios="1" selectLockedCells="1" selectUnlockedCells="1"/>
  <mergeCells count="5">
    <mergeCell ref="F65:G65"/>
    <mergeCell ref="F64:G64"/>
    <mergeCell ref="A2:G2"/>
    <mergeCell ref="C64:D64"/>
    <mergeCell ref="C65:D65"/>
  </mergeCells>
  <pageMargins left="0.59055118110236227" right="0.59055118110236227" top="0.98425196850393704" bottom="0.59055118110236227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8"/>
  <sheetViews>
    <sheetView view="pageBreakPreview" zoomScale="75" zoomScaleNormal="75" zoomScaleSheetLayoutView="75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F40" sqref="F40"/>
    </sheetView>
  </sheetViews>
  <sheetFormatPr defaultColWidth="9.109375" defaultRowHeight="18"/>
  <cols>
    <col min="1" max="1" width="82.88671875" style="91" customWidth="1"/>
    <col min="2" max="2" width="15.33203125" style="92" customWidth="1"/>
    <col min="3" max="6" width="18.6640625" style="92" customWidth="1"/>
    <col min="7" max="7" width="17.44140625" style="92" customWidth="1"/>
    <col min="8" max="8" width="15" style="92" customWidth="1"/>
    <col min="9" max="9" width="10" style="91" customWidth="1"/>
    <col min="10" max="10" width="9.5546875" style="91" customWidth="1"/>
    <col min="11" max="16384" width="9.109375" style="91"/>
  </cols>
  <sheetData>
    <row r="1" spans="1:8">
      <c r="H1" s="93" t="s">
        <v>170</v>
      </c>
    </row>
    <row r="2" spans="1:8" ht="22.8">
      <c r="A2" s="467" t="s">
        <v>74</v>
      </c>
      <c r="B2" s="467"/>
      <c r="C2" s="467"/>
      <c r="D2" s="467"/>
      <c r="E2" s="467"/>
      <c r="F2" s="467"/>
      <c r="G2" s="467"/>
      <c r="H2" s="467"/>
    </row>
    <row r="3" spans="1:8">
      <c r="A3" s="473" t="s">
        <v>228</v>
      </c>
      <c r="B3" s="473"/>
      <c r="C3" s="473"/>
      <c r="D3" s="473"/>
      <c r="E3" s="473"/>
      <c r="F3" s="473"/>
      <c r="G3" s="473"/>
      <c r="H3" s="473"/>
    </row>
    <row r="4" spans="1:8" ht="52.5" customHeight="1">
      <c r="A4" s="474" t="s">
        <v>102</v>
      </c>
      <c r="B4" s="475" t="s">
        <v>7</v>
      </c>
      <c r="C4" s="476" t="s">
        <v>163</v>
      </c>
      <c r="D4" s="476"/>
      <c r="E4" s="474" t="s">
        <v>391</v>
      </c>
      <c r="F4" s="474"/>
      <c r="G4" s="474"/>
      <c r="H4" s="474"/>
    </row>
    <row r="5" spans="1:8" ht="58.5" customHeight="1">
      <c r="A5" s="474"/>
      <c r="B5" s="475"/>
      <c r="C5" s="426" t="s">
        <v>364</v>
      </c>
      <c r="D5" s="426" t="s">
        <v>392</v>
      </c>
      <c r="E5" s="94" t="s">
        <v>96</v>
      </c>
      <c r="F5" s="94" t="s">
        <v>92</v>
      </c>
      <c r="G5" s="95" t="s">
        <v>99</v>
      </c>
      <c r="H5" s="95" t="s">
        <v>100</v>
      </c>
    </row>
    <row r="6" spans="1:8" ht="24.75" customHeight="1">
      <c r="A6" s="96">
        <v>1</v>
      </c>
      <c r="B6" s="97">
        <v>2</v>
      </c>
      <c r="C6" s="96">
        <v>3</v>
      </c>
      <c r="D6" s="97">
        <v>4</v>
      </c>
      <c r="E6" s="96">
        <v>5</v>
      </c>
      <c r="F6" s="97">
        <v>6</v>
      </c>
      <c r="G6" s="96">
        <v>7</v>
      </c>
      <c r="H6" s="97">
        <v>8</v>
      </c>
    </row>
    <row r="7" spans="1:8" ht="33" customHeight="1">
      <c r="A7" s="470" t="s">
        <v>73</v>
      </c>
      <c r="B7" s="470"/>
      <c r="C7" s="470"/>
      <c r="D7" s="470"/>
      <c r="E7" s="470"/>
      <c r="F7" s="470"/>
      <c r="G7" s="470"/>
      <c r="H7" s="470"/>
    </row>
    <row r="8" spans="1:8" ht="42.75" customHeight="1">
      <c r="A8" s="98" t="s">
        <v>36</v>
      </c>
      <c r="B8" s="99">
        <v>2000</v>
      </c>
      <c r="C8" s="100">
        <v>3603</v>
      </c>
      <c r="D8" s="100">
        <f>F8</f>
        <v>8808</v>
      </c>
      <c r="E8" s="100">
        <v>12473</v>
      </c>
      <c r="F8" s="100">
        <v>8808</v>
      </c>
      <c r="G8" s="418" t="s">
        <v>16</v>
      </c>
      <c r="H8" s="101" t="s">
        <v>16</v>
      </c>
    </row>
    <row r="9" spans="1:8" ht="36">
      <c r="A9" s="102" t="s">
        <v>129</v>
      </c>
      <c r="B9" s="103">
        <v>2010</v>
      </c>
      <c r="C9" s="104">
        <f>SUM(C10:C10)</f>
        <v>-593</v>
      </c>
      <c r="D9" s="104">
        <f>SUM(D10:D10)</f>
        <v>-585</v>
      </c>
      <c r="E9" s="104">
        <f>SUM(E10:E10)</f>
        <v>-287</v>
      </c>
      <c r="F9" s="104">
        <f>SUM(F10:F10)</f>
        <v>-585</v>
      </c>
      <c r="G9" s="104">
        <f t="shared" ref="G9:G10" si="0">F9-E9</f>
        <v>-298</v>
      </c>
      <c r="H9" s="105">
        <f t="shared" ref="H9:H10" si="1">(F9/E9)*100</f>
        <v>203.8</v>
      </c>
    </row>
    <row r="10" spans="1:8" ht="39.75" customHeight="1">
      <c r="A10" s="106" t="s">
        <v>224</v>
      </c>
      <c r="B10" s="103">
        <v>2011</v>
      </c>
      <c r="C10" s="104">
        <v>-593</v>
      </c>
      <c r="D10" s="104">
        <f>F10</f>
        <v>-585</v>
      </c>
      <c r="E10" s="104">
        <v>-287</v>
      </c>
      <c r="F10" s="104">
        <v>-585</v>
      </c>
      <c r="G10" s="104">
        <f t="shared" si="0"/>
        <v>-298</v>
      </c>
      <c r="H10" s="105">
        <f t="shared" si="1"/>
        <v>203.8</v>
      </c>
    </row>
    <row r="11" spans="1:8" ht="31.5" customHeight="1">
      <c r="A11" s="106" t="s">
        <v>79</v>
      </c>
      <c r="B11" s="103">
        <v>2020</v>
      </c>
      <c r="C11" s="104"/>
      <c r="D11" s="104"/>
      <c r="E11" s="104"/>
      <c r="F11" s="104"/>
      <c r="G11" s="104"/>
      <c r="H11" s="105"/>
    </row>
    <row r="12" spans="1:8" ht="31.5" customHeight="1">
      <c r="A12" s="106" t="s">
        <v>42</v>
      </c>
      <c r="B12" s="103">
        <v>2030</v>
      </c>
      <c r="C12" s="104" t="s">
        <v>119</v>
      </c>
      <c r="D12" s="104" t="s">
        <v>119</v>
      </c>
      <c r="E12" s="104" t="s">
        <v>119</v>
      </c>
      <c r="F12" s="104" t="s">
        <v>119</v>
      </c>
      <c r="G12" s="104"/>
      <c r="H12" s="105"/>
    </row>
    <row r="13" spans="1:8" ht="31.5" customHeight="1">
      <c r="A13" s="106" t="s">
        <v>70</v>
      </c>
      <c r="B13" s="103">
        <v>2031</v>
      </c>
      <c r="C13" s="104" t="s">
        <v>119</v>
      </c>
      <c r="D13" s="104" t="s">
        <v>119</v>
      </c>
      <c r="E13" s="104" t="s">
        <v>119</v>
      </c>
      <c r="F13" s="104" t="s">
        <v>119</v>
      </c>
      <c r="G13" s="104"/>
      <c r="H13" s="105"/>
    </row>
    <row r="14" spans="1:8" ht="31.5" customHeight="1">
      <c r="A14" s="106" t="s">
        <v>13</v>
      </c>
      <c r="B14" s="103">
        <v>2040</v>
      </c>
      <c r="C14" s="104" t="s">
        <v>119</v>
      </c>
      <c r="D14" s="104" t="s">
        <v>119</v>
      </c>
      <c r="E14" s="104" t="s">
        <v>119</v>
      </c>
      <c r="F14" s="104" t="s">
        <v>119</v>
      </c>
      <c r="G14" s="104"/>
      <c r="H14" s="105"/>
    </row>
    <row r="15" spans="1:8" ht="31.5" customHeight="1">
      <c r="A15" s="106" t="s">
        <v>63</v>
      </c>
      <c r="B15" s="103">
        <v>2050</v>
      </c>
      <c r="C15" s="104" t="s">
        <v>119</v>
      </c>
      <c r="D15" s="104" t="s">
        <v>119</v>
      </c>
      <c r="E15" s="104" t="s">
        <v>119</v>
      </c>
      <c r="F15" s="104" t="s">
        <v>119</v>
      </c>
      <c r="G15" s="104"/>
      <c r="H15" s="105"/>
    </row>
    <row r="16" spans="1:8" ht="31.5" customHeight="1">
      <c r="A16" s="106" t="s">
        <v>64</v>
      </c>
      <c r="B16" s="103">
        <v>2060</v>
      </c>
      <c r="C16" s="104" t="s">
        <v>119</v>
      </c>
      <c r="D16" s="104" t="s">
        <v>119</v>
      </c>
      <c r="E16" s="104" t="s">
        <v>119</v>
      </c>
      <c r="F16" s="104" t="s">
        <v>119</v>
      </c>
      <c r="G16" s="104"/>
      <c r="H16" s="105"/>
    </row>
    <row r="17" spans="1:8" ht="45.75" customHeight="1">
      <c r="A17" s="98" t="s">
        <v>37</v>
      </c>
      <c r="B17" s="99">
        <v>2070</v>
      </c>
      <c r="C17" s="100">
        <f>SUM(C8,C9,C11,C12,C14,C15,C16)+'I. Фін результат'!C79</f>
        <v>8938</v>
      </c>
      <c r="D17" s="100">
        <f>SUM(D8,D9,D11,D12,D14,D15,D16)+'I. Фін результат'!D79</f>
        <v>14076</v>
      </c>
      <c r="E17" s="100">
        <v>15051</v>
      </c>
      <c r="F17" s="100">
        <f>SUM(F8,F9,F11,F12,F14,F15,F16)+'I. Фін результат'!F79</f>
        <v>14076</v>
      </c>
      <c r="G17" s="418" t="s">
        <v>16</v>
      </c>
      <c r="H17" s="101" t="s">
        <v>16</v>
      </c>
    </row>
    <row r="18" spans="1:8" ht="30.75" customHeight="1">
      <c r="A18" s="470" t="s">
        <v>174</v>
      </c>
      <c r="B18" s="470"/>
      <c r="C18" s="470"/>
      <c r="D18" s="470"/>
      <c r="E18" s="470"/>
      <c r="F18" s="470"/>
      <c r="G18" s="470"/>
      <c r="H18" s="470"/>
    </row>
    <row r="19" spans="1:8" ht="44.25" customHeight="1">
      <c r="A19" s="98" t="s">
        <v>175</v>
      </c>
      <c r="B19" s="99">
        <v>2110</v>
      </c>
      <c r="C19" s="100">
        <f>SUM(C20:C26)</f>
        <v>8236</v>
      </c>
      <c r="D19" s="100">
        <f>SUM(D20:D26)</f>
        <v>9945</v>
      </c>
      <c r="E19" s="100">
        <f>SUM(E20:E26)</f>
        <v>8460</v>
      </c>
      <c r="F19" s="100">
        <f>SUM(F20:F26)</f>
        <v>9945</v>
      </c>
      <c r="G19" s="100">
        <f>F19-E19</f>
        <v>1485</v>
      </c>
      <c r="H19" s="101">
        <f>(F19/E19)*100</f>
        <v>117.6</v>
      </c>
    </row>
    <row r="20" spans="1:8" ht="33" customHeight="1">
      <c r="A20" s="106" t="s">
        <v>143</v>
      </c>
      <c r="B20" s="103">
        <v>2111</v>
      </c>
      <c r="C20" s="104">
        <v>7875</v>
      </c>
      <c r="D20" s="104">
        <f>F20</f>
        <v>8628</v>
      </c>
      <c r="E20" s="104">
        <v>7200</v>
      </c>
      <c r="F20" s="104">
        <v>8628</v>
      </c>
      <c r="G20" s="104">
        <f t="shared" ref="G20:G43" si="2">F20-E20</f>
        <v>1428</v>
      </c>
      <c r="H20" s="105">
        <f t="shared" ref="H20:H43" si="3">(F20/E20)*100</f>
        <v>119.8</v>
      </c>
    </row>
    <row r="21" spans="1:8" ht="45.75" customHeight="1">
      <c r="A21" s="106" t="s">
        <v>144</v>
      </c>
      <c r="B21" s="103">
        <v>2112</v>
      </c>
      <c r="C21" s="104" t="s">
        <v>119</v>
      </c>
      <c r="D21" s="104" t="s">
        <v>119</v>
      </c>
      <c r="E21" s="104" t="s">
        <v>119</v>
      </c>
      <c r="F21" s="104" t="s">
        <v>119</v>
      </c>
      <c r="G21" s="104"/>
      <c r="H21" s="105"/>
    </row>
    <row r="22" spans="1:8" ht="25.5" customHeight="1">
      <c r="A22" s="106" t="s">
        <v>51</v>
      </c>
      <c r="B22" s="103">
        <v>2113</v>
      </c>
      <c r="C22" s="104"/>
      <c r="D22" s="104"/>
      <c r="E22" s="104"/>
      <c r="F22" s="104"/>
      <c r="G22" s="104"/>
      <c r="H22" s="105"/>
    </row>
    <row r="23" spans="1:8" ht="25.5" customHeight="1">
      <c r="A23" s="106" t="s">
        <v>56</v>
      </c>
      <c r="B23" s="103">
        <v>2114</v>
      </c>
      <c r="C23" s="104"/>
      <c r="D23" s="104"/>
      <c r="E23" s="104"/>
      <c r="F23" s="104"/>
      <c r="G23" s="104"/>
      <c r="H23" s="105"/>
    </row>
    <row r="24" spans="1:8" ht="25.5" customHeight="1">
      <c r="A24" s="106" t="s">
        <v>152</v>
      </c>
      <c r="B24" s="103">
        <v>2115</v>
      </c>
      <c r="C24" s="104"/>
      <c r="D24" s="104"/>
      <c r="E24" s="104"/>
      <c r="F24" s="104"/>
      <c r="G24" s="104"/>
      <c r="H24" s="105"/>
    </row>
    <row r="25" spans="1:8" ht="25.5" customHeight="1">
      <c r="A25" s="106" t="s">
        <v>182</v>
      </c>
      <c r="B25" s="103">
        <v>2116</v>
      </c>
      <c r="C25" s="104">
        <v>361</v>
      </c>
      <c r="D25" s="104">
        <f>F25</f>
        <v>1317</v>
      </c>
      <c r="E25" s="104">
        <v>1260</v>
      </c>
      <c r="F25" s="104">
        <v>1317</v>
      </c>
      <c r="G25" s="104">
        <f t="shared" si="2"/>
        <v>57</v>
      </c>
      <c r="H25" s="105">
        <f t="shared" si="3"/>
        <v>104.5</v>
      </c>
    </row>
    <row r="26" spans="1:8" ht="29.25" customHeight="1">
      <c r="A26" s="106" t="s">
        <v>145</v>
      </c>
      <c r="B26" s="103">
        <v>2117</v>
      </c>
      <c r="C26" s="104"/>
      <c r="D26" s="104"/>
      <c r="E26" s="104"/>
      <c r="F26" s="104"/>
      <c r="G26" s="104"/>
      <c r="H26" s="105"/>
    </row>
    <row r="27" spans="1:8" ht="44.25" customHeight="1">
      <c r="A27" s="98" t="s">
        <v>185</v>
      </c>
      <c r="B27" s="107">
        <v>2120</v>
      </c>
      <c r="C27" s="100">
        <f>SUM(C28:C35)</f>
        <v>5608</v>
      </c>
      <c r="D27" s="100">
        <f t="shared" ref="D27" si="4">SUM(D28:D35)</f>
        <v>6170</v>
      </c>
      <c r="E27" s="100">
        <f t="shared" ref="E27:F27" si="5">SUM(E28:E35)</f>
        <v>5548</v>
      </c>
      <c r="F27" s="100">
        <f t="shared" si="5"/>
        <v>6170</v>
      </c>
      <c r="G27" s="100">
        <f t="shared" si="2"/>
        <v>622</v>
      </c>
      <c r="H27" s="101">
        <f t="shared" si="3"/>
        <v>111.2</v>
      </c>
    </row>
    <row r="28" spans="1:8" ht="27" customHeight="1">
      <c r="A28" s="102" t="s">
        <v>130</v>
      </c>
      <c r="B28" s="108">
        <v>2121</v>
      </c>
      <c r="C28" s="104">
        <f>-'I. Фін результат'!C75</f>
        <v>590</v>
      </c>
      <c r="D28" s="104">
        <f>F28</f>
        <v>747</v>
      </c>
      <c r="E28" s="104">
        <v>629</v>
      </c>
      <c r="F28" s="104">
        <f>-'I. Фін результат'!F75</f>
        <v>747</v>
      </c>
      <c r="G28" s="104">
        <f t="shared" ref="G28" si="6">F28-E28</f>
        <v>118</v>
      </c>
      <c r="H28" s="105">
        <f t="shared" ref="H28" si="7">(F28/E28)*100</f>
        <v>118.8</v>
      </c>
    </row>
    <row r="29" spans="1:8" ht="25.5" customHeight="1">
      <c r="A29" s="106" t="s">
        <v>50</v>
      </c>
      <c r="B29" s="103">
        <v>2122</v>
      </c>
      <c r="C29" s="104">
        <v>4329</v>
      </c>
      <c r="D29" s="104">
        <f>F29</f>
        <v>4730</v>
      </c>
      <c r="E29" s="104">
        <v>4536</v>
      </c>
      <c r="F29" s="104">
        <v>4730</v>
      </c>
      <c r="G29" s="104">
        <f t="shared" si="2"/>
        <v>194</v>
      </c>
      <c r="H29" s="105">
        <f t="shared" si="3"/>
        <v>104.3</v>
      </c>
    </row>
    <row r="30" spans="1:8" ht="25.5" customHeight="1">
      <c r="A30" s="106" t="s">
        <v>51</v>
      </c>
      <c r="B30" s="103">
        <v>2123</v>
      </c>
      <c r="C30" s="104"/>
      <c r="D30" s="104"/>
      <c r="E30" s="104"/>
      <c r="F30" s="104"/>
      <c r="G30" s="104"/>
      <c r="H30" s="105"/>
    </row>
    <row r="31" spans="1:8" ht="25.5" customHeight="1">
      <c r="A31" s="106" t="s">
        <v>146</v>
      </c>
      <c r="B31" s="103">
        <v>2124</v>
      </c>
      <c r="C31" s="104">
        <v>96</v>
      </c>
      <c r="D31" s="104">
        <f>F31</f>
        <v>108</v>
      </c>
      <c r="E31" s="104">
        <v>96</v>
      </c>
      <c r="F31" s="104">
        <f>-'Розшифровка фінрезультати'!E8</f>
        <v>108</v>
      </c>
      <c r="G31" s="104">
        <f t="shared" si="2"/>
        <v>12</v>
      </c>
      <c r="H31" s="105">
        <f t="shared" si="3"/>
        <v>112.5</v>
      </c>
    </row>
    <row r="32" spans="1:8" ht="25.5" customHeight="1">
      <c r="A32" s="106" t="s">
        <v>147</v>
      </c>
      <c r="B32" s="103">
        <v>2125</v>
      </c>
      <c r="C32" s="104"/>
      <c r="D32" s="104"/>
      <c r="E32" s="104"/>
      <c r="F32" s="104"/>
      <c r="G32" s="104"/>
      <c r="H32" s="105"/>
    </row>
    <row r="33" spans="1:8" ht="59.25" customHeight="1">
      <c r="A33" s="106" t="s">
        <v>225</v>
      </c>
      <c r="B33" s="103">
        <v>2126</v>
      </c>
      <c r="C33" s="104">
        <v>593</v>
      </c>
      <c r="D33" s="104">
        <f>F33</f>
        <v>585</v>
      </c>
      <c r="E33" s="104">
        <v>287</v>
      </c>
      <c r="F33" s="104">
        <f>-F10</f>
        <v>585</v>
      </c>
      <c r="G33" s="104">
        <f t="shared" ref="G33" si="8">F33-E33</f>
        <v>298</v>
      </c>
      <c r="H33" s="105">
        <f t="shared" ref="H33" si="9">(F33/E33)*100</f>
        <v>203.8</v>
      </c>
    </row>
    <row r="34" spans="1:8" ht="25.5" customHeight="1">
      <c r="A34" s="106" t="s">
        <v>152</v>
      </c>
      <c r="B34" s="103">
        <v>2127</v>
      </c>
      <c r="C34" s="104"/>
      <c r="D34" s="104"/>
      <c r="E34" s="104"/>
      <c r="F34" s="104"/>
      <c r="G34" s="104"/>
      <c r="H34" s="105"/>
    </row>
    <row r="35" spans="1:8" ht="25.5" customHeight="1">
      <c r="A35" s="106" t="s">
        <v>145</v>
      </c>
      <c r="B35" s="103">
        <v>2128</v>
      </c>
      <c r="C35" s="104"/>
      <c r="D35" s="104"/>
      <c r="E35" s="104"/>
      <c r="F35" s="104"/>
      <c r="G35" s="104"/>
      <c r="H35" s="105"/>
    </row>
    <row r="36" spans="1:8" ht="39.75" customHeight="1">
      <c r="A36" s="98" t="s">
        <v>200</v>
      </c>
      <c r="B36" s="107">
        <v>2130</v>
      </c>
      <c r="C36" s="100">
        <f>SUM(C37:C39)</f>
        <v>7773</v>
      </c>
      <c r="D36" s="100">
        <f>SUM(D37:D39)</f>
        <v>8269</v>
      </c>
      <c r="E36" s="100">
        <f>SUM(E37:E39)</f>
        <v>8364</v>
      </c>
      <c r="F36" s="100">
        <f>SUM(F37:F39)</f>
        <v>8269</v>
      </c>
      <c r="G36" s="100">
        <f t="shared" si="2"/>
        <v>-95</v>
      </c>
      <c r="H36" s="101">
        <f t="shared" si="3"/>
        <v>98.9</v>
      </c>
    </row>
    <row r="37" spans="1:8" ht="25.5" customHeight="1">
      <c r="A37" s="106" t="s">
        <v>148</v>
      </c>
      <c r="B37" s="103">
        <v>2131</v>
      </c>
      <c r="C37" s="104"/>
      <c r="D37" s="104"/>
      <c r="E37" s="104"/>
      <c r="F37" s="104"/>
      <c r="G37" s="104"/>
      <c r="H37" s="105"/>
    </row>
    <row r="38" spans="1:8" ht="25.5" customHeight="1">
      <c r="A38" s="106" t="s">
        <v>149</v>
      </c>
      <c r="B38" s="103">
        <v>2132</v>
      </c>
      <c r="C38" s="104">
        <v>4972</v>
      </c>
      <c r="D38" s="104">
        <f>F38</f>
        <v>5437</v>
      </c>
      <c r="E38" s="104">
        <v>5544</v>
      </c>
      <c r="F38" s="104">
        <v>5437</v>
      </c>
      <c r="G38" s="104">
        <f t="shared" si="2"/>
        <v>-107</v>
      </c>
      <c r="H38" s="105">
        <f t="shared" si="3"/>
        <v>98.1</v>
      </c>
    </row>
    <row r="39" spans="1:8" ht="25.5" customHeight="1">
      <c r="A39" s="106" t="s">
        <v>261</v>
      </c>
      <c r="B39" s="103">
        <v>2133</v>
      </c>
      <c r="C39" s="104">
        <v>2801</v>
      </c>
      <c r="D39" s="104">
        <f>F39</f>
        <v>2832</v>
      </c>
      <c r="E39" s="104">
        <v>2820</v>
      </c>
      <c r="F39" s="104">
        <f>-'Розшифровка фінрезультати'!E7</f>
        <v>2832</v>
      </c>
      <c r="G39" s="104">
        <f t="shared" si="2"/>
        <v>12</v>
      </c>
      <c r="H39" s="105">
        <f t="shared" si="3"/>
        <v>100.4</v>
      </c>
    </row>
    <row r="40" spans="1:8" ht="34.5" customHeight="1">
      <c r="A40" s="98" t="s">
        <v>150</v>
      </c>
      <c r="B40" s="107">
        <v>2140</v>
      </c>
      <c r="C40" s="100">
        <f>SUM(C41:C42)</f>
        <v>0</v>
      </c>
      <c r="D40" s="100">
        <f>SUM(D41:D42)</f>
        <v>0</v>
      </c>
      <c r="E40" s="100">
        <v>0</v>
      </c>
      <c r="F40" s="100">
        <f>SUM(F41:F42)</f>
        <v>0</v>
      </c>
      <c r="G40" s="104"/>
      <c r="H40" s="105"/>
    </row>
    <row r="41" spans="1:8" ht="48" customHeight="1">
      <c r="A41" s="102" t="s">
        <v>71</v>
      </c>
      <c r="B41" s="108">
        <v>2141</v>
      </c>
      <c r="C41" s="104"/>
      <c r="D41" s="104"/>
      <c r="E41" s="104"/>
      <c r="F41" s="104" t="s">
        <v>276</v>
      </c>
      <c r="G41" s="104"/>
      <c r="H41" s="105"/>
    </row>
    <row r="42" spans="1:8" ht="32.25" customHeight="1">
      <c r="A42" s="106" t="s">
        <v>226</v>
      </c>
      <c r="B42" s="103">
        <v>2142</v>
      </c>
      <c r="C42" s="104"/>
      <c r="D42" s="104"/>
      <c r="E42" s="104"/>
      <c r="F42" s="104"/>
      <c r="G42" s="104"/>
      <c r="H42" s="105"/>
    </row>
    <row r="43" spans="1:8" ht="34.5" customHeight="1">
      <c r="A43" s="98" t="s">
        <v>167</v>
      </c>
      <c r="B43" s="107">
        <v>2200</v>
      </c>
      <c r="C43" s="100">
        <f>SUM(C19,C27,C36,C40)</f>
        <v>21617</v>
      </c>
      <c r="D43" s="100">
        <f>SUM(D19,D27,D36,D40)</f>
        <v>24384</v>
      </c>
      <c r="E43" s="100">
        <f>SUM(E19,E27,E36,E40)</f>
        <v>22372</v>
      </c>
      <c r="F43" s="100">
        <f>SUM(F19,F27,F36,F40)</f>
        <v>24384</v>
      </c>
      <c r="G43" s="100">
        <f t="shared" si="2"/>
        <v>2012</v>
      </c>
      <c r="H43" s="101">
        <f t="shared" si="3"/>
        <v>109</v>
      </c>
    </row>
    <row r="44" spans="1:8" s="111" customFormat="1">
      <c r="A44" s="109"/>
      <c r="B44" s="110"/>
      <c r="C44" s="110"/>
      <c r="D44" s="110"/>
      <c r="E44" s="110"/>
      <c r="F44" s="110"/>
      <c r="G44" s="110"/>
      <c r="H44" s="110"/>
    </row>
    <row r="45" spans="1:8" s="111" customFormat="1">
      <c r="A45" s="109"/>
      <c r="B45" s="110"/>
      <c r="C45" s="110"/>
      <c r="D45" s="110"/>
      <c r="E45" s="110"/>
      <c r="F45" s="110"/>
      <c r="G45" s="110"/>
      <c r="H45" s="110"/>
    </row>
    <row r="46" spans="1:8" s="111" customFormat="1">
      <c r="A46" s="109"/>
      <c r="B46" s="110"/>
      <c r="C46" s="110"/>
      <c r="D46" s="110"/>
      <c r="E46" s="110"/>
      <c r="F46" s="110"/>
      <c r="G46" s="110"/>
      <c r="H46" s="110"/>
    </row>
    <row r="47" spans="1:8" s="254" customFormat="1" ht="27.75" customHeight="1">
      <c r="A47" s="251" t="s">
        <v>283</v>
      </c>
      <c r="B47" s="252"/>
      <c r="C47" s="471" t="s">
        <v>90</v>
      </c>
      <c r="D47" s="471"/>
      <c r="E47" s="253"/>
      <c r="F47" s="472" t="s">
        <v>352</v>
      </c>
      <c r="G47" s="472"/>
      <c r="H47" s="472"/>
    </row>
    <row r="48" spans="1:8" s="219" customFormat="1" ht="15.6">
      <c r="A48" s="217" t="s">
        <v>179</v>
      </c>
      <c r="B48" s="218"/>
      <c r="C48" s="468" t="s">
        <v>184</v>
      </c>
      <c r="D48" s="468"/>
      <c r="E48" s="218"/>
      <c r="F48" s="469" t="s">
        <v>183</v>
      </c>
      <c r="G48" s="469"/>
      <c r="H48" s="469"/>
    </row>
    <row r="49" spans="1:10" s="92" customFormat="1">
      <c r="A49" s="112"/>
      <c r="B49" s="110"/>
      <c r="C49" s="110"/>
      <c r="D49" s="110"/>
      <c r="E49" s="110"/>
      <c r="F49" s="110"/>
      <c r="G49" s="110"/>
      <c r="H49" s="110"/>
      <c r="I49" s="91"/>
      <c r="J49" s="91"/>
    </row>
    <row r="50" spans="1:10" s="92" customFormat="1">
      <c r="A50" s="112"/>
      <c r="B50" s="110"/>
      <c r="C50" s="110"/>
      <c r="D50" s="110"/>
      <c r="E50" s="110"/>
      <c r="F50" s="110"/>
      <c r="G50" s="110"/>
      <c r="H50" s="110"/>
      <c r="I50" s="91"/>
      <c r="J50" s="91"/>
    </row>
    <row r="51" spans="1:10" s="92" customFormat="1">
      <c r="A51" s="112"/>
      <c r="B51" s="110"/>
      <c r="C51" s="110"/>
      <c r="D51" s="110"/>
      <c r="E51" s="110"/>
      <c r="F51" s="110"/>
      <c r="G51" s="110"/>
      <c r="H51" s="110"/>
      <c r="I51" s="91"/>
      <c r="J51" s="91"/>
    </row>
    <row r="52" spans="1:10" s="92" customFormat="1">
      <c r="A52" s="112"/>
      <c r="B52" s="110"/>
      <c r="C52" s="110"/>
      <c r="D52" s="110"/>
      <c r="E52" s="110"/>
      <c r="F52" s="110"/>
      <c r="G52" s="110"/>
      <c r="H52" s="110"/>
      <c r="I52" s="91"/>
      <c r="J52" s="91"/>
    </row>
    <row r="53" spans="1:10" s="92" customFormat="1">
      <c r="A53" s="112"/>
      <c r="B53" s="110"/>
      <c r="C53" s="110"/>
      <c r="D53" s="110"/>
      <c r="E53" s="110"/>
      <c r="F53" s="110"/>
      <c r="G53" s="110"/>
      <c r="H53" s="110"/>
      <c r="I53" s="91"/>
      <c r="J53" s="91"/>
    </row>
    <row r="54" spans="1:10" s="92" customFormat="1">
      <c r="A54" s="112"/>
      <c r="B54" s="110"/>
      <c r="C54" s="110"/>
      <c r="D54" s="110"/>
      <c r="E54" s="110"/>
      <c r="F54" s="110"/>
      <c r="G54" s="110"/>
      <c r="H54" s="110"/>
      <c r="I54" s="91"/>
      <c r="J54" s="91"/>
    </row>
    <row r="55" spans="1:10" s="92" customFormat="1">
      <c r="A55" s="112"/>
      <c r="B55" s="110"/>
      <c r="C55" s="110"/>
      <c r="D55" s="110"/>
      <c r="E55" s="110"/>
      <c r="F55" s="110"/>
      <c r="G55" s="110"/>
      <c r="H55" s="110"/>
      <c r="I55" s="91"/>
      <c r="J55" s="91"/>
    </row>
    <row r="56" spans="1:10" s="92" customFormat="1">
      <c r="A56" s="112"/>
      <c r="B56" s="110"/>
      <c r="C56" s="110"/>
      <c r="D56" s="110"/>
      <c r="E56" s="110"/>
      <c r="F56" s="110"/>
      <c r="G56" s="110"/>
      <c r="H56" s="110"/>
      <c r="I56" s="91"/>
      <c r="J56" s="91"/>
    </row>
    <row r="57" spans="1:10" s="92" customFormat="1">
      <c r="A57" s="112"/>
      <c r="B57" s="110"/>
      <c r="C57" s="110"/>
      <c r="D57" s="110"/>
      <c r="E57" s="110"/>
      <c r="F57" s="110"/>
      <c r="G57" s="110"/>
      <c r="H57" s="110"/>
      <c r="I57" s="91"/>
      <c r="J57" s="91"/>
    </row>
    <row r="58" spans="1:10" s="92" customFormat="1">
      <c r="A58" s="112"/>
      <c r="B58" s="110"/>
      <c r="C58" s="110"/>
      <c r="D58" s="110"/>
      <c r="E58" s="110"/>
      <c r="F58" s="110"/>
      <c r="G58" s="110"/>
      <c r="H58" s="110"/>
      <c r="I58" s="91"/>
      <c r="J58" s="91"/>
    </row>
    <row r="59" spans="1:10" s="92" customFormat="1">
      <c r="A59" s="112"/>
      <c r="B59" s="110"/>
      <c r="C59" s="110"/>
      <c r="D59" s="110"/>
      <c r="E59" s="110"/>
      <c r="F59" s="110"/>
      <c r="G59" s="110"/>
      <c r="H59" s="110"/>
      <c r="I59" s="91"/>
      <c r="J59" s="91"/>
    </row>
    <row r="60" spans="1:10" s="92" customFormat="1">
      <c r="A60" s="112"/>
      <c r="B60" s="110"/>
      <c r="C60" s="110"/>
      <c r="D60" s="110"/>
      <c r="E60" s="110"/>
      <c r="F60" s="110"/>
      <c r="G60" s="110"/>
      <c r="H60" s="110"/>
      <c r="I60" s="91"/>
      <c r="J60" s="91"/>
    </row>
    <row r="61" spans="1:10" s="92" customFormat="1">
      <c r="A61" s="112"/>
      <c r="B61" s="110"/>
      <c r="C61" s="110"/>
      <c r="D61" s="110"/>
      <c r="E61" s="110"/>
      <c r="F61" s="110"/>
      <c r="G61" s="110"/>
      <c r="H61" s="110"/>
      <c r="I61" s="91"/>
      <c r="J61" s="91"/>
    </row>
    <row r="62" spans="1:10" s="92" customFormat="1">
      <c r="A62" s="112"/>
      <c r="B62" s="110"/>
      <c r="C62" s="110"/>
      <c r="D62" s="110"/>
      <c r="E62" s="110"/>
      <c r="F62" s="110"/>
      <c r="G62" s="110"/>
      <c r="H62" s="110"/>
      <c r="I62" s="91"/>
      <c r="J62" s="91"/>
    </row>
    <row r="63" spans="1:10" s="92" customFormat="1">
      <c r="A63" s="112"/>
      <c r="B63" s="110"/>
      <c r="C63" s="110"/>
      <c r="D63" s="110"/>
      <c r="E63" s="110"/>
      <c r="F63" s="110"/>
      <c r="G63" s="110"/>
      <c r="H63" s="110"/>
      <c r="I63" s="91"/>
      <c r="J63" s="91"/>
    </row>
    <row r="64" spans="1:10" s="92" customFormat="1">
      <c r="A64" s="112"/>
      <c r="B64" s="110"/>
      <c r="C64" s="110"/>
      <c r="D64" s="110"/>
      <c r="E64" s="110"/>
      <c r="F64" s="110"/>
      <c r="G64" s="110"/>
      <c r="H64" s="110"/>
      <c r="I64" s="91"/>
      <c r="J64" s="91"/>
    </row>
    <row r="65" spans="1:10" s="92" customFormat="1">
      <c r="A65" s="112"/>
      <c r="B65" s="110"/>
      <c r="C65" s="110"/>
      <c r="D65" s="110"/>
      <c r="E65" s="110"/>
      <c r="F65" s="110"/>
      <c r="G65" s="110"/>
      <c r="H65" s="110"/>
      <c r="I65" s="91"/>
      <c r="J65" s="91"/>
    </row>
    <row r="66" spans="1:10" s="92" customFormat="1">
      <c r="A66" s="112"/>
      <c r="B66" s="110"/>
      <c r="C66" s="110"/>
      <c r="D66" s="110"/>
      <c r="E66" s="110"/>
      <c r="F66" s="110"/>
      <c r="G66" s="110"/>
      <c r="H66" s="110"/>
      <c r="I66" s="91"/>
      <c r="J66" s="91"/>
    </row>
    <row r="67" spans="1:10" s="92" customFormat="1">
      <c r="A67" s="112"/>
      <c r="B67" s="110"/>
      <c r="C67" s="110"/>
      <c r="D67" s="110"/>
      <c r="E67" s="110"/>
      <c r="F67" s="110"/>
      <c r="G67" s="110"/>
      <c r="H67" s="110"/>
      <c r="I67" s="91"/>
      <c r="J67" s="91"/>
    </row>
    <row r="68" spans="1:10" s="92" customFormat="1">
      <c r="A68" s="112"/>
      <c r="B68" s="110"/>
      <c r="C68" s="110"/>
      <c r="D68" s="110"/>
      <c r="E68" s="110"/>
      <c r="F68" s="110"/>
      <c r="G68" s="110"/>
      <c r="H68" s="110"/>
      <c r="I68" s="91"/>
      <c r="J68" s="91"/>
    </row>
    <row r="69" spans="1:10" s="92" customFormat="1">
      <c r="A69" s="112"/>
      <c r="B69" s="110"/>
      <c r="C69" s="110"/>
      <c r="D69" s="110"/>
      <c r="E69" s="110"/>
      <c r="F69" s="110"/>
      <c r="G69" s="110"/>
      <c r="H69" s="110"/>
      <c r="I69" s="91"/>
      <c r="J69" s="91"/>
    </row>
    <row r="70" spans="1:10" s="92" customFormat="1">
      <c r="A70" s="112"/>
      <c r="B70" s="110"/>
      <c r="C70" s="110"/>
      <c r="D70" s="110"/>
      <c r="E70" s="110"/>
      <c r="F70" s="110"/>
      <c r="G70" s="110"/>
      <c r="H70" s="110"/>
      <c r="I70" s="91"/>
      <c r="J70" s="91"/>
    </row>
    <row r="71" spans="1:10" s="92" customFormat="1">
      <c r="A71" s="112"/>
      <c r="B71" s="110"/>
      <c r="C71" s="110"/>
      <c r="D71" s="110"/>
      <c r="E71" s="110"/>
      <c r="F71" s="110"/>
      <c r="G71" s="110"/>
      <c r="H71" s="110"/>
      <c r="I71" s="91"/>
      <c r="J71" s="91"/>
    </row>
    <row r="72" spans="1:10" s="92" customFormat="1">
      <c r="A72" s="112"/>
      <c r="B72" s="110"/>
      <c r="C72" s="110"/>
      <c r="D72" s="110"/>
      <c r="E72" s="110"/>
      <c r="F72" s="110"/>
      <c r="G72" s="110"/>
      <c r="H72" s="110"/>
      <c r="I72" s="91"/>
      <c r="J72" s="91"/>
    </row>
    <row r="73" spans="1:10" s="92" customFormat="1">
      <c r="A73" s="112"/>
      <c r="B73" s="110"/>
      <c r="C73" s="110"/>
      <c r="D73" s="110"/>
      <c r="E73" s="110"/>
      <c r="F73" s="110"/>
      <c r="G73" s="110"/>
      <c r="H73" s="110"/>
      <c r="I73" s="91"/>
      <c r="J73" s="91"/>
    </row>
    <row r="74" spans="1:10" s="92" customFormat="1">
      <c r="A74" s="112"/>
      <c r="B74" s="110"/>
      <c r="C74" s="110"/>
      <c r="D74" s="110"/>
      <c r="E74" s="110"/>
      <c r="F74" s="110"/>
      <c r="G74" s="110"/>
      <c r="H74" s="110"/>
      <c r="I74" s="91"/>
      <c r="J74" s="91"/>
    </row>
    <row r="75" spans="1:10" s="92" customFormat="1">
      <c r="A75" s="112"/>
      <c r="B75" s="110"/>
      <c r="C75" s="110"/>
      <c r="D75" s="110"/>
      <c r="E75" s="110"/>
      <c r="F75" s="110"/>
      <c r="G75" s="110"/>
      <c r="H75" s="110"/>
      <c r="I75" s="91"/>
      <c r="J75" s="91"/>
    </row>
    <row r="76" spans="1:10" s="92" customFormat="1">
      <c r="A76" s="112"/>
      <c r="B76" s="110"/>
      <c r="C76" s="110"/>
      <c r="D76" s="110"/>
      <c r="E76" s="110"/>
      <c r="F76" s="110"/>
      <c r="G76" s="110"/>
      <c r="H76" s="110"/>
      <c r="I76" s="91"/>
      <c r="J76" s="91"/>
    </row>
    <row r="77" spans="1:10" s="92" customFormat="1">
      <c r="A77" s="112"/>
      <c r="B77" s="110"/>
      <c r="C77" s="110"/>
      <c r="D77" s="110"/>
      <c r="E77" s="110"/>
      <c r="F77" s="110"/>
      <c r="G77" s="110"/>
      <c r="H77" s="110"/>
      <c r="I77" s="91"/>
      <c r="J77" s="91"/>
    </row>
    <row r="78" spans="1:10" s="92" customFormat="1">
      <c r="A78" s="112"/>
      <c r="B78" s="110"/>
      <c r="C78" s="110"/>
      <c r="D78" s="110"/>
      <c r="E78" s="110"/>
      <c r="F78" s="110"/>
      <c r="G78" s="110"/>
      <c r="H78" s="110"/>
      <c r="I78" s="91"/>
      <c r="J78" s="91"/>
    </row>
    <row r="79" spans="1:10" s="92" customFormat="1">
      <c r="A79" s="112"/>
      <c r="B79" s="110"/>
      <c r="C79" s="110"/>
      <c r="D79" s="110"/>
      <c r="E79" s="110"/>
      <c r="F79" s="110"/>
      <c r="G79" s="110"/>
      <c r="H79" s="110"/>
      <c r="I79" s="91"/>
      <c r="J79" s="91"/>
    </row>
    <row r="80" spans="1:10" s="92" customFormat="1">
      <c r="A80" s="112"/>
      <c r="B80" s="110"/>
      <c r="C80" s="110"/>
      <c r="D80" s="110"/>
      <c r="E80" s="110"/>
      <c r="F80" s="110"/>
      <c r="G80" s="110"/>
      <c r="H80" s="110"/>
      <c r="I80" s="91"/>
      <c r="J80" s="91"/>
    </row>
    <row r="81" spans="1:10" s="92" customFormat="1">
      <c r="A81" s="112"/>
      <c r="B81" s="110"/>
      <c r="C81" s="110"/>
      <c r="D81" s="110"/>
      <c r="E81" s="110"/>
      <c r="F81" s="110"/>
      <c r="G81" s="110"/>
      <c r="H81" s="110"/>
      <c r="I81" s="91"/>
      <c r="J81" s="91"/>
    </row>
    <row r="82" spans="1:10" s="92" customFormat="1">
      <c r="A82" s="112"/>
      <c r="B82" s="110"/>
      <c r="C82" s="110"/>
      <c r="D82" s="110"/>
      <c r="E82" s="110"/>
      <c r="F82" s="110"/>
      <c r="G82" s="110"/>
      <c r="H82" s="110"/>
      <c r="I82" s="91"/>
      <c r="J82" s="91"/>
    </row>
    <row r="83" spans="1:10" s="92" customFormat="1">
      <c r="A83" s="112"/>
      <c r="B83" s="110"/>
      <c r="C83" s="110"/>
      <c r="D83" s="110"/>
      <c r="E83" s="110"/>
      <c r="F83" s="110"/>
      <c r="G83" s="110"/>
      <c r="H83" s="110"/>
      <c r="I83" s="91"/>
      <c r="J83" s="91"/>
    </row>
    <row r="84" spans="1:10" s="92" customFormat="1">
      <c r="A84" s="112"/>
      <c r="B84" s="110"/>
      <c r="C84" s="110"/>
      <c r="D84" s="110"/>
      <c r="E84" s="110"/>
      <c r="F84" s="110"/>
      <c r="G84" s="110"/>
      <c r="H84" s="110"/>
      <c r="I84" s="91"/>
      <c r="J84" s="91"/>
    </row>
    <row r="85" spans="1:10" s="92" customFormat="1">
      <c r="A85" s="112"/>
      <c r="B85" s="110"/>
      <c r="C85" s="110"/>
      <c r="D85" s="110"/>
      <c r="E85" s="110"/>
      <c r="F85" s="110"/>
      <c r="G85" s="110"/>
      <c r="H85" s="110"/>
      <c r="I85" s="91"/>
      <c r="J85" s="91"/>
    </row>
    <row r="86" spans="1:10" s="92" customFormat="1">
      <c r="A86" s="112"/>
      <c r="B86" s="110"/>
      <c r="C86" s="110"/>
      <c r="D86" s="110"/>
      <c r="E86" s="110"/>
      <c r="F86" s="110"/>
      <c r="G86" s="110"/>
      <c r="H86" s="110"/>
      <c r="I86" s="91"/>
      <c r="J86" s="91"/>
    </row>
    <row r="87" spans="1:10" s="92" customFormat="1">
      <c r="A87" s="112"/>
      <c r="B87" s="110"/>
      <c r="C87" s="110"/>
      <c r="D87" s="110"/>
      <c r="E87" s="110"/>
      <c r="F87" s="110"/>
      <c r="G87" s="110"/>
      <c r="H87" s="110"/>
      <c r="I87" s="91"/>
      <c r="J87" s="91"/>
    </row>
    <row r="88" spans="1:10" s="92" customFormat="1">
      <c r="A88" s="112"/>
      <c r="B88" s="110"/>
      <c r="C88" s="110"/>
      <c r="D88" s="110"/>
      <c r="E88" s="110"/>
      <c r="F88" s="110"/>
      <c r="G88" s="110"/>
      <c r="H88" s="110"/>
      <c r="I88" s="91"/>
      <c r="J88" s="91"/>
    </row>
    <row r="89" spans="1:10" s="92" customFormat="1">
      <c r="A89" s="112"/>
      <c r="B89" s="110"/>
      <c r="C89" s="110"/>
      <c r="D89" s="110"/>
      <c r="E89" s="110"/>
      <c r="F89" s="110"/>
      <c r="G89" s="110"/>
      <c r="H89" s="110"/>
      <c r="I89" s="91"/>
      <c r="J89" s="91"/>
    </row>
    <row r="90" spans="1:10" s="92" customFormat="1">
      <c r="A90" s="112"/>
      <c r="B90" s="110"/>
      <c r="C90" s="110"/>
      <c r="D90" s="110"/>
      <c r="E90" s="110"/>
      <c r="F90" s="110"/>
      <c r="G90" s="110"/>
      <c r="H90" s="110"/>
      <c r="I90" s="91"/>
      <c r="J90" s="91"/>
    </row>
    <row r="91" spans="1:10" s="92" customFormat="1">
      <c r="A91" s="112"/>
      <c r="B91" s="110"/>
      <c r="C91" s="110"/>
      <c r="D91" s="110"/>
      <c r="E91" s="110"/>
      <c r="F91" s="110"/>
      <c r="G91" s="110"/>
      <c r="H91" s="110"/>
      <c r="I91" s="91"/>
      <c r="J91" s="91"/>
    </row>
    <row r="92" spans="1:10" s="92" customFormat="1">
      <c r="A92" s="112"/>
      <c r="B92" s="110"/>
      <c r="C92" s="110"/>
      <c r="D92" s="110"/>
      <c r="E92" s="110"/>
      <c r="F92" s="110"/>
      <c r="G92" s="110"/>
      <c r="H92" s="110"/>
      <c r="I92" s="91"/>
      <c r="J92" s="91"/>
    </row>
    <row r="93" spans="1:10" s="92" customFormat="1">
      <c r="A93" s="112"/>
      <c r="B93" s="110"/>
      <c r="C93" s="110"/>
      <c r="D93" s="110"/>
      <c r="E93" s="110"/>
      <c r="F93" s="110"/>
      <c r="G93" s="110"/>
      <c r="H93" s="110"/>
      <c r="I93" s="91"/>
      <c r="J93" s="91"/>
    </row>
    <row r="94" spans="1:10" s="92" customFormat="1">
      <c r="A94" s="112"/>
      <c r="B94" s="110"/>
      <c r="C94" s="110"/>
      <c r="D94" s="110"/>
      <c r="E94" s="110"/>
      <c r="F94" s="110"/>
      <c r="G94" s="110"/>
      <c r="H94" s="110"/>
      <c r="I94" s="91"/>
      <c r="J94" s="91"/>
    </row>
    <row r="95" spans="1:10" s="92" customFormat="1">
      <c r="A95" s="112"/>
      <c r="B95" s="110"/>
      <c r="C95" s="110"/>
      <c r="D95" s="110"/>
      <c r="E95" s="110"/>
      <c r="F95" s="110"/>
      <c r="G95" s="110"/>
      <c r="H95" s="110"/>
      <c r="I95" s="91"/>
      <c r="J95" s="91"/>
    </row>
    <row r="96" spans="1:10" s="92" customFormat="1">
      <c r="A96" s="112"/>
      <c r="B96" s="110"/>
      <c r="C96" s="110"/>
      <c r="D96" s="110"/>
      <c r="E96" s="110"/>
      <c r="F96" s="110"/>
      <c r="G96" s="110"/>
      <c r="H96" s="110"/>
      <c r="I96" s="91"/>
      <c r="J96" s="91"/>
    </row>
    <row r="97" spans="1:10" s="92" customFormat="1">
      <c r="A97" s="112"/>
      <c r="B97" s="110"/>
      <c r="C97" s="110"/>
      <c r="D97" s="110"/>
      <c r="E97" s="110"/>
      <c r="F97" s="110"/>
      <c r="G97" s="110"/>
      <c r="H97" s="110"/>
      <c r="I97" s="91"/>
      <c r="J97" s="91"/>
    </row>
    <row r="98" spans="1:10" s="92" customFormat="1">
      <c r="A98" s="112"/>
      <c r="B98" s="110"/>
      <c r="C98" s="110"/>
      <c r="D98" s="110"/>
      <c r="E98" s="110"/>
      <c r="F98" s="110"/>
      <c r="G98" s="110"/>
      <c r="H98" s="110"/>
      <c r="I98" s="91"/>
      <c r="J98" s="91"/>
    </row>
    <row r="99" spans="1:10" s="92" customFormat="1">
      <c r="A99" s="112"/>
      <c r="B99" s="110"/>
      <c r="C99" s="110"/>
      <c r="D99" s="110"/>
      <c r="E99" s="110"/>
      <c r="F99" s="110"/>
      <c r="G99" s="110"/>
      <c r="H99" s="110"/>
      <c r="I99" s="91"/>
      <c r="J99" s="91"/>
    </row>
    <row r="100" spans="1:10" s="92" customFormat="1">
      <c r="A100" s="112"/>
      <c r="B100" s="110"/>
      <c r="C100" s="110"/>
      <c r="D100" s="110"/>
      <c r="E100" s="110"/>
      <c r="F100" s="110"/>
      <c r="G100" s="110"/>
      <c r="H100" s="110"/>
      <c r="I100" s="91"/>
      <c r="J100" s="91"/>
    </row>
    <row r="101" spans="1:10" s="92" customFormat="1">
      <c r="A101" s="112"/>
      <c r="B101" s="110"/>
      <c r="C101" s="110"/>
      <c r="D101" s="110"/>
      <c r="E101" s="110"/>
      <c r="F101" s="110"/>
      <c r="G101" s="110"/>
      <c r="H101" s="110"/>
      <c r="I101" s="91"/>
      <c r="J101" s="91"/>
    </row>
    <row r="102" spans="1:10" s="92" customFormat="1">
      <c r="A102" s="112"/>
      <c r="B102" s="110"/>
      <c r="C102" s="110"/>
      <c r="D102" s="110"/>
      <c r="E102" s="110"/>
      <c r="F102" s="110"/>
      <c r="G102" s="110"/>
      <c r="H102" s="110"/>
      <c r="I102" s="91"/>
      <c r="J102" s="91"/>
    </row>
    <row r="103" spans="1:10" s="92" customFormat="1">
      <c r="A103" s="112"/>
      <c r="B103" s="110"/>
      <c r="C103" s="110"/>
      <c r="D103" s="110"/>
      <c r="E103" s="110"/>
      <c r="F103" s="110"/>
      <c r="G103" s="110"/>
      <c r="H103" s="110"/>
      <c r="I103" s="91"/>
      <c r="J103" s="91"/>
    </row>
    <row r="104" spans="1:10" s="92" customFormat="1">
      <c r="A104" s="112"/>
      <c r="B104" s="110"/>
      <c r="C104" s="110"/>
      <c r="D104" s="110"/>
      <c r="E104" s="110"/>
      <c r="F104" s="110"/>
      <c r="G104" s="110"/>
      <c r="H104" s="110"/>
      <c r="I104" s="91"/>
      <c r="J104" s="91"/>
    </row>
    <row r="105" spans="1:10" s="92" customFormat="1">
      <c r="A105" s="112"/>
      <c r="B105" s="110"/>
      <c r="C105" s="110"/>
      <c r="D105" s="110"/>
      <c r="E105" s="110"/>
      <c r="F105" s="110"/>
      <c r="G105" s="110"/>
      <c r="H105" s="110"/>
      <c r="I105" s="91"/>
      <c r="J105" s="91"/>
    </row>
    <row r="106" spans="1:10" s="92" customFormat="1">
      <c r="A106" s="112"/>
      <c r="B106" s="110"/>
      <c r="C106" s="110"/>
      <c r="D106" s="110"/>
      <c r="E106" s="110"/>
      <c r="F106" s="110"/>
      <c r="G106" s="110"/>
      <c r="H106" s="110"/>
      <c r="I106" s="91"/>
      <c r="J106" s="91"/>
    </row>
    <row r="107" spans="1:10" s="92" customFormat="1">
      <c r="A107" s="112"/>
      <c r="B107" s="110"/>
      <c r="C107" s="110"/>
      <c r="D107" s="110"/>
      <c r="E107" s="110"/>
      <c r="F107" s="110"/>
      <c r="G107" s="110"/>
      <c r="H107" s="110"/>
      <c r="I107" s="91"/>
      <c r="J107" s="91"/>
    </row>
    <row r="108" spans="1:10" s="92" customFormat="1">
      <c r="A108" s="112"/>
      <c r="B108" s="110"/>
      <c r="C108" s="110"/>
      <c r="D108" s="110"/>
      <c r="E108" s="110"/>
      <c r="F108" s="110"/>
      <c r="G108" s="110"/>
      <c r="H108" s="110"/>
      <c r="I108" s="91"/>
      <c r="J108" s="91"/>
    </row>
    <row r="109" spans="1:10" s="92" customFormat="1">
      <c r="A109" s="112"/>
      <c r="B109" s="110"/>
      <c r="C109" s="110"/>
      <c r="D109" s="110"/>
      <c r="E109" s="110"/>
      <c r="F109" s="110"/>
      <c r="G109" s="110"/>
      <c r="H109" s="110"/>
      <c r="I109" s="91"/>
      <c r="J109" s="91"/>
    </row>
    <row r="110" spans="1:10" s="92" customFormat="1">
      <c r="A110" s="112"/>
      <c r="B110" s="110"/>
      <c r="C110" s="110"/>
      <c r="D110" s="110"/>
      <c r="E110" s="110"/>
      <c r="F110" s="110"/>
      <c r="G110" s="110"/>
      <c r="H110" s="110"/>
      <c r="I110" s="91"/>
      <c r="J110" s="91"/>
    </row>
    <row r="111" spans="1:10" s="92" customFormat="1">
      <c r="A111" s="112"/>
      <c r="B111" s="110"/>
      <c r="C111" s="110"/>
      <c r="D111" s="110"/>
      <c r="E111" s="110"/>
      <c r="F111" s="110"/>
      <c r="G111" s="110"/>
      <c r="H111" s="110"/>
      <c r="I111" s="91"/>
      <c r="J111" s="91"/>
    </row>
    <row r="112" spans="1:10" s="92" customFormat="1">
      <c r="A112" s="112"/>
      <c r="B112" s="110"/>
      <c r="C112" s="110"/>
      <c r="D112" s="110"/>
      <c r="E112" s="110"/>
      <c r="F112" s="110"/>
      <c r="G112" s="110"/>
      <c r="H112" s="110"/>
      <c r="I112" s="91"/>
      <c r="J112" s="91"/>
    </row>
    <row r="113" spans="1:10" s="92" customFormat="1">
      <c r="A113" s="112"/>
      <c r="B113" s="110"/>
      <c r="C113" s="110"/>
      <c r="D113" s="110"/>
      <c r="E113" s="110"/>
      <c r="F113" s="110"/>
      <c r="G113" s="110"/>
      <c r="H113" s="110"/>
      <c r="I113" s="91"/>
      <c r="J113" s="91"/>
    </row>
    <row r="114" spans="1:10" s="92" customFormat="1">
      <c r="A114" s="113"/>
      <c r="I114" s="91"/>
      <c r="J114" s="91"/>
    </row>
    <row r="115" spans="1:10" s="92" customFormat="1">
      <c r="A115" s="113"/>
      <c r="I115" s="91"/>
      <c r="J115" s="91"/>
    </row>
    <row r="116" spans="1:10" s="92" customFormat="1">
      <c r="A116" s="113"/>
      <c r="I116" s="91"/>
      <c r="J116" s="91"/>
    </row>
    <row r="117" spans="1:10" s="92" customFormat="1">
      <c r="A117" s="113"/>
      <c r="I117" s="91"/>
      <c r="J117" s="91"/>
    </row>
    <row r="118" spans="1:10" s="92" customFormat="1">
      <c r="A118" s="113"/>
      <c r="I118" s="91"/>
      <c r="J118" s="91"/>
    </row>
    <row r="119" spans="1:10" s="92" customFormat="1">
      <c r="A119" s="113"/>
      <c r="I119" s="91"/>
      <c r="J119" s="91"/>
    </row>
    <row r="120" spans="1:10" s="92" customFormat="1">
      <c r="A120" s="113"/>
      <c r="I120" s="91"/>
      <c r="J120" s="91"/>
    </row>
    <row r="121" spans="1:10" s="92" customFormat="1">
      <c r="A121" s="113"/>
      <c r="I121" s="91"/>
      <c r="J121" s="91"/>
    </row>
    <row r="122" spans="1:10" s="92" customFormat="1">
      <c r="A122" s="113"/>
      <c r="I122" s="91"/>
      <c r="J122" s="91"/>
    </row>
    <row r="123" spans="1:10" s="92" customFormat="1">
      <c r="A123" s="113"/>
      <c r="I123" s="91"/>
      <c r="J123" s="91"/>
    </row>
    <row r="124" spans="1:10" s="92" customFormat="1">
      <c r="A124" s="113"/>
      <c r="I124" s="91"/>
      <c r="J124" s="91"/>
    </row>
    <row r="125" spans="1:10" s="92" customFormat="1">
      <c r="A125" s="113"/>
      <c r="I125" s="91"/>
      <c r="J125" s="91"/>
    </row>
    <row r="126" spans="1:10" s="92" customFormat="1">
      <c r="A126" s="113"/>
      <c r="I126" s="91"/>
      <c r="J126" s="91"/>
    </row>
    <row r="127" spans="1:10" s="92" customFormat="1">
      <c r="A127" s="113"/>
      <c r="I127" s="91"/>
      <c r="J127" s="91"/>
    </row>
    <row r="128" spans="1:10" s="92" customFormat="1">
      <c r="A128" s="113"/>
      <c r="I128" s="91"/>
      <c r="J128" s="91"/>
    </row>
    <row r="129" spans="1:10" s="92" customFormat="1">
      <c r="A129" s="113"/>
      <c r="I129" s="91"/>
      <c r="J129" s="91"/>
    </row>
    <row r="130" spans="1:10" s="92" customFormat="1">
      <c r="A130" s="113"/>
      <c r="I130" s="91"/>
      <c r="J130" s="91"/>
    </row>
    <row r="131" spans="1:10" s="92" customFormat="1">
      <c r="A131" s="113"/>
      <c r="I131" s="91"/>
      <c r="J131" s="91"/>
    </row>
    <row r="132" spans="1:10" s="92" customFormat="1">
      <c r="A132" s="113"/>
      <c r="I132" s="91"/>
      <c r="J132" s="91"/>
    </row>
    <row r="133" spans="1:10" s="92" customFormat="1">
      <c r="A133" s="113"/>
      <c r="I133" s="91"/>
      <c r="J133" s="91"/>
    </row>
    <row r="134" spans="1:10" s="92" customFormat="1">
      <c r="A134" s="113"/>
      <c r="I134" s="91"/>
      <c r="J134" s="91"/>
    </row>
    <row r="135" spans="1:10" s="92" customFormat="1">
      <c r="A135" s="113"/>
      <c r="I135" s="91"/>
      <c r="J135" s="91"/>
    </row>
    <row r="136" spans="1:10" s="92" customFormat="1">
      <c r="A136" s="113"/>
      <c r="I136" s="91"/>
      <c r="J136" s="91"/>
    </row>
    <row r="137" spans="1:10" s="92" customFormat="1">
      <c r="A137" s="113"/>
      <c r="I137" s="91"/>
      <c r="J137" s="91"/>
    </row>
    <row r="138" spans="1:10" s="92" customFormat="1">
      <c r="A138" s="113"/>
      <c r="I138" s="91"/>
      <c r="J138" s="91"/>
    </row>
    <row r="139" spans="1:10" s="92" customFormat="1">
      <c r="A139" s="113"/>
      <c r="I139" s="91"/>
      <c r="J139" s="91"/>
    </row>
    <row r="140" spans="1:10" s="92" customFormat="1">
      <c r="A140" s="113"/>
      <c r="I140" s="91"/>
      <c r="J140" s="91"/>
    </row>
    <row r="141" spans="1:10" s="92" customFormat="1">
      <c r="A141" s="113"/>
      <c r="I141" s="91"/>
      <c r="J141" s="91"/>
    </row>
    <row r="142" spans="1:10" s="92" customFormat="1">
      <c r="A142" s="113"/>
      <c r="I142" s="91"/>
      <c r="J142" s="91"/>
    </row>
    <row r="143" spans="1:10" s="92" customFormat="1">
      <c r="A143" s="113"/>
      <c r="I143" s="91"/>
      <c r="J143" s="91"/>
    </row>
    <row r="144" spans="1:10" s="92" customFormat="1">
      <c r="A144" s="113"/>
      <c r="I144" s="91"/>
      <c r="J144" s="91"/>
    </row>
    <row r="145" spans="1:10" s="92" customFormat="1">
      <c r="A145" s="113"/>
      <c r="I145" s="91"/>
      <c r="J145" s="91"/>
    </row>
    <row r="146" spans="1:10" s="92" customFormat="1">
      <c r="A146" s="113"/>
      <c r="I146" s="91"/>
      <c r="J146" s="91"/>
    </row>
    <row r="147" spans="1:10" s="92" customFormat="1">
      <c r="A147" s="113"/>
      <c r="I147" s="91"/>
      <c r="J147" s="91"/>
    </row>
    <row r="148" spans="1:10" s="92" customFormat="1">
      <c r="A148" s="113"/>
      <c r="I148" s="91"/>
      <c r="J148" s="91"/>
    </row>
    <row r="149" spans="1:10" s="92" customFormat="1">
      <c r="A149" s="113"/>
      <c r="I149" s="91"/>
      <c r="J149" s="91"/>
    </row>
    <row r="150" spans="1:10" s="92" customFormat="1">
      <c r="A150" s="113"/>
      <c r="I150" s="91"/>
      <c r="J150" s="91"/>
    </row>
    <row r="151" spans="1:10" s="92" customFormat="1">
      <c r="A151" s="113"/>
      <c r="I151" s="91"/>
      <c r="J151" s="91"/>
    </row>
    <row r="152" spans="1:10" s="92" customFormat="1">
      <c r="A152" s="113"/>
      <c r="I152" s="91"/>
      <c r="J152" s="91"/>
    </row>
    <row r="153" spans="1:10" s="92" customFormat="1">
      <c r="A153" s="113"/>
      <c r="I153" s="91"/>
      <c r="J153" s="91"/>
    </row>
    <row r="154" spans="1:10" s="92" customFormat="1">
      <c r="A154" s="113"/>
      <c r="I154" s="91"/>
      <c r="J154" s="91"/>
    </row>
    <row r="155" spans="1:10" s="92" customFormat="1">
      <c r="A155" s="113"/>
      <c r="I155" s="91"/>
      <c r="J155" s="91"/>
    </row>
    <row r="156" spans="1:10" s="92" customFormat="1">
      <c r="A156" s="113"/>
      <c r="I156" s="91"/>
      <c r="J156" s="91"/>
    </row>
    <row r="157" spans="1:10" s="92" customFormat="1">
      <c r="A157" s="113"/>
      <c r="I157" s="91"/>
      <c r="J157" s="91"/>
    </row>
    <row r="158" spans="1:10" s="92" customFormat="1">
      <c r="A158" s="113"/>
      <c r="I158" s="91"/>
      <c r="J158" s="91"/>
    </row>
    <row r="159" spans="1:10" s="92" customFormat="1">
      <c r="A159" s="113"/>
      <c r="I159" s="91"/>
      <c r="J159" s="91"/>
    </row>
    <row r="160" spans="1:10" s="92" customFormat="1">
      <c r="A160" s="113"/>
      <c r="I160" s="91"/>
      <c r="J160" s="91"/>
    </row>
    <row r="161" spans="1:10" s="92" customFormat="1">
      <c r="A161" s="113"/>
      <c r="I161" s="91"/>
      <c r="J161" s="91"/>
    </row>
    <row r="162" spans="1:10" s="92" customFormat="1">
      <c r="A162" s="113"/>
      <c r="I162" s="91"/>
      <c r="J162" s="91"/>
    </row>
    <row r="163" spans="1:10" s="92" customFormat="1">
      <c r="A163" s="113"/>
      <c r="I163" s="91"/>
      <c r="J163" s="91"/>
    </row>
    <row r="164" spans="1:10" s="92" customFormat="1">
      <c r="A164" s="113"/>
      <c r="I164" s="91"/>
      <c r="J164" s="91"/>
    </row>
    <row r="165" spans="1:10" s="92" customFormat="1">
      <c r="A165" s="113"/>
      <c r="I165" s="91"/>
      <c r="J165" s="91"/>
    </row>
    <row r="166" spans="1:10" s="92" customFormat="1">
      <c r="A166" s="113"/>
      <c r="I166" s="91"/>
      <c r="J166" s="91"/>
    </row>
    <row r="167" spans="1:10" s="92" customFormat="1">
      <c r="A167" s="113"/>
      <c r="I167" s="91"/>
      <c r="J167" s="91"/>
    </row>
    <row r="168" spans="1:10" s="92" customFormat="1">
      <c r="A168" s="113"/>
      <c r="I168" s="91"/>
      <c r="J168" s="91"/>
    </row>
    <row r="169" spans="1:10" s="92" customFormat="1">
      <c r="A169" s="113"/>
      <c r="I169" s="91"/>
      <c r="J169" s="91"/>
    </row>
    <row r="170" spans="1:10" s="92" customFormat="1">
      <c r="A170" s="113"/>
      <c r="I170" s="91"/>
      <c r="J170" s="91"/>
    </row>
    <row r="171" spans="1:10" s="92" customFormat="1">
      <c r="A171" s="113"/>
      <c r="I171" s="91"/>
      <c r="J171" s="91"/>
    </row>
    <row r="172" spans="1:10" s="92" customFormat="1">
      <c r="A172" s="113"/>
      <c r="I172" s="91"/>
      <c r="J172" s="91"/>
    </row>
    <row r="173" spans="1:10" s="92" customFormat="1">
      <c r="A173" s="113"/>
      <c r="I173" s="91"/>
      <c r="J173" s="91"/>
    </row>
    <row r="174" spans="1:10" s="92" customFormat="1">
      <c r="A174" s="113"/>
      <c r="I174" s="91"/>
      <c r="J174" s="91"/>
    </row>
    <row r="175" spans="1:10" s="92" customFormat="1">
      <c r="A175" s="113"/>
      <c r="I175" s="91"/>
      <c r="J175" s="91"/>
    </row>
    <row r="176" spans="1:10" s="92" customFormat="1">
      <c r="A176" s="113"/>
      <c r="I176" s="91"/>
      <c r="J176" s="91"/>
    </row>
    <row r="177" spans="1:10" s="92" customFormat="1">
      <c r="A177" s="113"/>
      <c r="I177" s="91"/>
      <c r="J177" s="91"/>
    </row>
    <row r="178" spans="1:10" s="92" customFormat="1">
      <c r="A178" s="113"/>
      <c r="I178" s="91"/>
      <c r="J178" s="91"/>
    </row>
    <row r="179" spans="1:10" s="92" customFormat="1">
      <c r="A179" s="113"/>
      <c r="I179" s="91"/>
      <c r="J179" s="91"/>
    </row>
    <row r="180" spans="1:10" s="92" customFormat="1">
      <c r="A180" s="113"/>
      <c r="I180" s="91"/>
      <c r="J180" s="91"/>
    </row>
    <row r="181" spans="1:10" s="92" customFormat="1">
      <c r="A181" s="113"/>
      <c r="I181" s="91"/>
      <c r="J181" s="91"/>
    </row>
    <row r="182" spans="1:10" s="92" customFormat="1">
      <c r="A182" s="113"/>
      <c r="I182" s="91"/>
      <c r="J182" s="91"/>
    </row>
    <row r="183" spans="1:10" s="92" customFormat="1">
      <c r="A183" s="113"/>
      <c r="I183" s="91"/>
      <c r="J183" s="91"/>
    </row>
    <row r="184" spans="1:10" s="92" customFormat="1">
      <c r="A184" s="113"/>
      <c r="I184" s="91"/>
      <c r="J184" s="91"/>
    </row>
    <row r="185" spans="1:10" s="92" customFormat="1">
      <c r="A185" s="113"/>
      <c r="I185" s="91"/>
      <c r="J185" s="91"/>
    </row>
    <row r="186" spans="1:10" s="92" customFormat="1">
      <c r="A186" s="113"/>
      <c r="I186" s="91"/>
      <c r="J186" s="91"/>
    </row>
    <row r="187" spans="1:10" s="92" customFormat="1">
      <c r="A187" s="113"/>
      <c r="I187" s="91"/>
      <c r="J187" s="91"/>
    </row>
    <row r="188" spans="1:10" s="92" customFormat="1">
      <c r="A188" s="113"/>
      <c r="I188" s="91"/>
      <c r="J188" s="91"/>
    </row>
    <row r="189" spans="1:10" s="92" customFormat="1">
      <c r="A189" s="113"/>
      <c r="I189" s="91"/>
      <c r="J189" s="91"/>
    </row>
    <row r="190" spans="1:10" s="92" customFormat="1">
      <c r="A190" s="113"/>
      <c r="I190" s="91"/>
      <c r="J190" s="91"/>
    </row>
    <row r="191" spans="1:10" s="92" customFormat="1">
      <c r="A191" s="113"/>
      <c r="I191" s="91"/>
      <c r="J191" s="91"/>
    </row>
    <row r="192" spans="1:10" s="92" customFormat="1">
      <c r="A192" s="113"/>
      <c r="I192" s="91"/>
      <c r="J192" s="91"/>
    </row>
    <row r="193" spans="1:10" s="92" customFormat="1">
      <c r="A193" s="113"/>
      <c r="I193" s="91"/>
      <c r="J193" s="91"/>
    </row>
    <row r="194" spans="1:10" s="92" customFormat="1">
      <c r="A194" s="113"/>
      <c r="I194" s="91"/>
      <c r="J194" s="91"/>
    </row>
    <row r="195" spans="1:10" s="92" customFormat="1">
      <c r="A195" s="113"/>
      <c r="I195" s="91"/>
      <c r="J195" s="91"/>
    </row>
    <row r="196" spans="1:10" s="92" customFormat="1">
      <c r="A196" s="113"/>
      <c r="I196" s="91"/>
      <c r="J196" s="91"/>
    </row>
    <row r="197" spans="1:10" s="92" customFormat="1">
      <c r="A197" s="113"/>
      <c r="I197" s="91"/>
      <c r="J197" s="91"/>
    </row>
    <row r="198" spans="1:10" s="92" customFormat="1">
      <c r="A198" s="113"/>
      <c r="I198" s="91"/>
      <c r="J198" s="91"/>
    </row>
  </sheetData>
  <sheetProtection algorithmName="SHA-512" hashValue="/mOtzz/g3SHppdKGWjqE/LDy+DP1bazWcz/5Q+T9uxvuujOvhV89qpZ6rgF/wL2hsyNwgPoWGTQv4CcB4sR3nw==" saltValue="Lzi4M049TpyJB5JPvheeAg==" spinCount="100000" sheet="1" objects="1" scenarios="1" selectLockedCells="1" selectUnlockedCells="1"/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66" fitToHeight="2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48"/>
  <sheetViews>
    <sheetView view="pageBreakPreview" zoomScale="60" zoomScaleNormal="100" workbookViewId="0">
      <selection activeCell="E27" sqref="E27"/>
    </sheetView>
  </sheetViews>
  <sheetFormatPr defaultColWidth="9.109375" defaultRowHeight="18"/>
  <cols>
    <col min="1" max="1" width="60.6640625" style="2" customWidth="1"/>
    <col min="2" max="2" width="14.109375" style="35" customWidth="1"/>
    <col min="3" max="3" width="14.109375" style="40" customWidth="1"/>
    <col min="4" max="4" width="16.109375" style="35" customWidth="1"/>
    <col min="5" max="5" width="16.6640625" style="35" customWidth="1"/>
    <col min="6" max="6" width="15.109375" style="35" customWidth="1"/>
    <col min="7" max="7" width="16" style="35" customWidth="1"/>
    <col min="8" max="16384" width="9.109375" style="2"/>
  </cols>
  <sheetData>
    <row r="2" spans="1:7">
      <c r="A2" s="484" t="s">
        <v>206</v>
      </c>
      <c r="B2" s="484"/>
      <c r="C2" s="484"/>
      <c r="D2" s="484"/>
      <c r="E2" s="484"/>
      <c r="F2" s="484"/>
      <c r="G2" s="484"/>
    </row>
    <row r="3" spans="1:7">
      <c r="A3" s="36"/>
      <c r="B3" s="7"/>
      <c r="C3" s="7"/>
      <c r="D3" s="36"/>
      <c r="E3" s="36"/>
      <c r="F3" s="36"/>
      <c r="G3" s="7"/>
    </row>
    <row r="4" spans="1:7" ht="73.5" customHeight="1">
      <c r="A4" s="41" t="s">
        <v>102</v>
      </c>
      <c r="B4" s="42" t="s">
        <v>7</v>
      </c>
      <c r="C4" s="242" t="s">
        <v>365</v>
      </c>
      <c r="D4" s="242" t="s">
        <v>366</v>
      </c>
      <c r="E4" s="242" t="s">
        <v>367</v>
      </c>
      <c r="F4" s="42" t="s">
        <v>192</v>
      </c>
      <c r="G4" s="43" t="s">
        <v>209</v>
      </c>
    </row>
    <row r="5" spans="1:7" ht="25.5" customHeight="1">
      <c r="A5" s="25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</row>
    <row r="6" spans="1:7" ht="26.25" customHeight="1">
      <c r="A6" s="478" t="s">
        <v>73</v>
      </c>
      <c r="B6" s="479"/>
      <c r="C6" s="479"/>
      <c r="D6" s="479"/>
      <c r="E6" s="479"/>
      <c r="F6" s="479"/>
      <c r="G6" s="480"/>
    </row>
    <row r="7" spans="1:7" ht="24.75" customHeight="1">
      <c r="A7" s="39" t="s">
        <v>197</v>
      </c>
      <c r="B7" s="26">
        <v>2050</v>
      </c>
      <c r="C7" s="27">
        <f>SUM(C8:C8)</f>
        <v>0</v>
      </c>
      <c r="D7" s="27">
        <f>SUM(D8:D8)</f>
        <v>0</v>
      </c>
      <c r="E7" s="27">
        <f>SUM(E8:E8)</f>
        <v>0</v>
      </c>
      <c r="F7" s="27">
        <f>E7-D7</f>
        <v>0</v>
      </c>
      <c r="G7" s="45" t="e">
        <f>(E7/D7)*100</f>
        <v>#DIV/0!</v>
      </c>
    </row>
    <row r="8" spans="1:7" ht="21.75" customHeight="1">
      <c r="A8" s="53"/>
      <c r="B8" s="54"/>
      <c r="C8" s="54"/>
      <c r="D8" s="55"/>
      <c r="E8" s="55"/>
      <c r="F8" s="51">
        <f t="shared" ref="F8:F23" si="0">E8-D8</f>
        <v>0</v>
      </c>
      <c r="G8" s="56" t="e">
        <f t="shared" ref="G8:G23" si="1">(E8/D8)*100</f>
        <v>#DIV/0!</v>
      </c>
    </row>
    <row r="9" spans="1:7" s="10" customFormat="1" ht="23.25" customHeight="1">
      <c r="A9" s="62" t="s">
        <v>196</v>
      </c>
      <c r="B9" s="63">
        <v>2060</v>
      </c>
      <c r="C9" s="55">
        <f>SUM(C10:C10)</f>
        <v>0</v>
      </c>
      <c r="D9" s="55">
        <f>SUM(D10:D10)</f>
        <v>0</v>
      </c>
      <c r="E9" s="55">
        <f t="shared" ref="E9" si="2">SUM(E10:E10)</f>
        <v>0</v>
      </c>
      <c r="F9" s="51">
        <f t="shared" si="0"/>
        <v>0</v>
      </c>
      <c r="G9" s="56" t="e">
        <f t="shared" si="1"/>
        <v>#DIV/0!</v>
      </c>
    </row>
    <row r="10" spans="1:7" s="10" customFormat="1" ht="23.25" customHeight="1">
      <c r="A10" s="58"/>
      <c r="B10" s="57"/>
      <c r="C10" s="57"/>
      <c r="D10" s="55"/>
      <c r="E10" s="55"/>
      <c r="F10" s="51">
        <f t="shared" si="0"/>
        <v>0</v>
      </c>
      <c r="G10" s="56" t="e">
        <f t="shared" si="1"/>
        <v>#DIV/0!</v>
      </c>
    </row>
    <row r="11" spans="1:7" s="10" customFormat="1" ht="29.25" customHeight="1">
      <c r="A11" s="481" t="s">
        <v>198</v>
      </c>
      <c r="B11" s="482"/>
      <c r="C11" s="482"/>
      <c r="D11" s="482"/>
      <c r="E11" s="482"/>
      <c r="F11" s="482"/>
      <c r="G11" s="483"/>
    </row>
    <row r="12" spans="1:7" s="10" customFormat="1" ht="42.75" customHeight="1">
      <c r="A12" s="64" t="s">
        <v>181</v>
      </c>
      <c r="B12" s="57"/>
      <c r="C12" s="57"/>
      <c r="D12" s="55"/>
      <c r="E12" s="55"/>
      <c r="F12" s="51"/>
      <c r="G12" s="55"/>
    </row>
    <row r="13" spans="1:7" s="10" customFormat="1" ht="27.75" customHeight="1">
      <c r="A13" s="65" t="s">
        <v>199</v>
      </c>
      <c r="B13" s="63">
        <v>2117</v>
      </c>
      <c r="C13" s="55">
        <f>SUM(C14:C14)</f>
        <v>0</v>
      </c>
      <c r="D13" s="55">
        <f>SUM(D14:D14)</f>
        <v>0</v>
      </c>
      <c r="E13" s="55">
        <f>SUM(E14:E14)</f>
        <v>0</v>
      </c>
      <c r="F13" s="55">
        <f t="shared" si="0"/>
        <v>0</v>
      </c>
      <c r="G13" s="56" t="e">
        <f t="shared" si="1"/>
        <v>#DIV/0!</v>
      </c>
    </row>
    <row r="14" spans="1:7" s="10" customFormat="1" ht="22.5" customHeight="1">
      <c r="A14" s="60"/>
      <c r="B14" s="57"/>
      <c r="C14" s="57"/>
      <c r="D14" s="51"/>
      <c r="E14" s="51"/>
      <c r="F14" s="51">
        <f t="shared" si="0"/>
        <v>0</v>
      </c>
      <c r="G14" s="56" t="e">
        <f t="shared" si="1"/>
        <v>#DIV/0!</v>
      </c>
    </row>
    <row r="15" spans="1:7" s="10" customFormat="1" ht="40.5" customHeight="1">
      <c r="A15" s="66" t="s">
        <v>176</v>
      </c>
      <c r="B15" s="57"/>
      <c r="C15" s="57"/>
      <c r="D15" s="51"/>
      <c r="E15" s="51"/>
      <c r="F15" s="51"/>
      <c r="G15" s="51"/>
    </row>
    <row r="16" spans="1:7" s="10" customFormat="1" ht="29.25" customHeight="1">
      <c r="A16" s="58" t="s">
        <v>199</v>
      </c>
      <c r="B16" s="63">
        <v>2128</v>
      </c>
      <c r="C16" s="55">
        <f>SUM(C17:C17)</f>
        <v>0</v>
      </c>
      <c r="D16" s="55">
        <f>SUM(D17:D17)</f>
        <v>0</v>
      </c>
      <c r="E16" s="55">
        <f>SUM(E17:E17)</f>
        <v>0</v>
      </c>
      <c r="F16" s="55">
        <f t="shared" si="0"/>
        <v>0</v>
      </c>
      <c r="G16" s="56" t="e">
        <f t="shared" si="1"/>
        <v>#DIV/0!</v>
      </c>
    </row>
    <row r="17" spans="1:8" s="10" customFormat="1" ht="23.25" customHeight="1">
      <c r="A17" s="58"/>
      <c r="B17" s="57"/>
      <c r="C17" s="57"/>
      <c r="D17" s="55"/>
      <c r="E17" s="55"/>
      <c r="F17" s="51">
        <f t="shared" si="0"/>
        <v>0</v>
      </c>
      <c r="G17" s="56" t="e">
        <f t="shared" si="1"/>
        <v>#DIV/0!</v>
      </c>
    </row>
    <row r="18" spans="1:8" s="10" customFormat="1" ht="37.5" customHeight="1">
      <c r="A18" s="64" t="s">
        <v>201</v>
      </c>
      <c r="B18" s="57"/>
      <c r="C18" s="57"/>
      <c r="D18" s="51"/>
      <c r="E18" s="51"/>
      <c r="F18" s="51"/>
      <c r="G18" s="52"/>
    </row>
    <row r="19" spans="1:8" s="10" customFormat="1" ht="38.25" customHeight="1">
      <c r="A19" s="67" t="s">
        <v>202</v>
      </c>
      <c r="B19" s="63">
        <v>2123</v>
      </c>
      <c r="C19" s="55">
        <f>SUM(C20:C20)</f>
        <v>0</v>
      </c>
      <c r="D19" s="55">
        <f>SUM(D20:D20)</f>
        <v>0</v>
      </c>
      <c r="E19" s="55">
        <f>SUM(E20:E20)</f>
        <v>0</v>
      </c>
      <c r="F19" s="55">
        <f t="shared" si="0"/>
        <v>0</v>
      </c>
      <c r="G19" s="56" t="e">
        <f t="shared" si="1"/>
        <v>#DIV/0!</v>
      </c>
    </row>
    <row r="20" spans="1:8" s="10" customFormat="1" ht="24.75" customHeight="1">
      <c r="A20" s="58"/>
      <c r="B20" s="57"/>
      <c r="C20" s="57"/>
      <c r="D20" s="55"/>
      <c r="E20" s="55"/>
      <c r="F20" s="55">
        <f t="shared" si="0"/>
        <v>0</v>
      </c>
      <c r="G20" s="56" t="e">
        <f t="shared" si="1"/>
        <v>#DIV/0!</v>
      </c>
    </row>
    <row r="21" spans="1:8" s="10" customFormat="1" ht="26.25" customHeight="1">
      <c r="A21" s="68" t="s">
        <v>203</v>
      </c>
      <c r="B21" s="57"/>
      <c r="C21" s="57"/>
      <c r="D21" s="55"/>
      <c r="E21" s="55"/>
      <c r="F21" s="51"/>
      <c r="G21" s="56"/>
    </row>
    <row r="22" spans="1:8" s="10" customFormat="1" ht="41.25" customHeight="1">
      <c r="A22" s="67" t="s">
        <v>204</v>
      </c>
      <c r="B22" s="63">
        <v>2142</v>
      </c>
      <c r="C22" s="55">
        <f>SUM(C23:C23)</f>
        <v>0</v>
      </c>
      <c r="D22" s="55">
        <f>SUM(D23:D23)</f>
        <v>0</v>
      </c>
      <c r="E22" s="55">
        <f>SUM(E23:E23)</f>
        <v>0</v>
      </c>
      <c r="F22" s="51">
        <f t="shared" si="0"/>
        <v>0</v>
      </c>
      <c r="G22" s="56" t="e">
        <f t="shared" si="1"/>
        <v>#DIV/0!</v>
      </c>
    </row>
    <row r="23" spans="1:8" s="10" customFormat="1" ht="28.5" customHeight="1">
      <c r="A23" s="58"/>
      <c r="B23" s="57"/>
      <c r="C23" s="57"/>
      <c r="D23" s="55"/>
      <c r="E23" s="55"/>
      <c r="F23" s="51">
        <f t="shared" si="0"/>
        <v>0</v>
      </c>
      <c r="G23" s="56" t="e">
        <f t="shared" si="1"/>
        <v>#DIV/0!</v>
      </c>
    </row>
    <row r="24" spans="1:8">
      <c r="A24" s="28"/>
      <c r="B24" s="29"/>
      <c r="C24" s="29"/>
      <c r="D24" s="30"/>
      <c r="E24" s="31"/>
      <c r="F24" s="31"/>
      <c r="G24" s="31"/>
    </row>
    <row r="25" spans="1:8" ht="24.75" customHeight="1">
      <c r="A25" s="11" t="s">
        <v>177</v>
      </c>
      <c r="B25" s="8"/>
      <c r="C25" s="8"/>
      <c r="D25" s="34" t="s">
        <v>57</v>
      </c>
      <c r="E25" s="34"/>
      <c r="F25" s="485" t="s">
        <v>352</v>
      </c>
      <c r="G25" s="485"/>
      <c r="H25" s="485"/>
    </row>
    <row r="26" spans="1:8">
      <c r="A26" s="37" t="s">
        <v>179</v>
      </c>
      <c r="B26" s="38"/>
      <c r="C26" s="44"/>
      <c r="D26" s="38" t="s">
        <v>184</v>
      </c>
      <c r="E26" s="38"/>
      <c r="F26" s="477" t="s">
        <v>115</v>
      </c>
      <c r="G26" s="477"/>
      <c r="H26" s="9"/>
    </row>
    <row r="27" spans="1:8">
      <c r="A27" s="28"/>
      <c r="B27" s="29"/>
      <c r="C27" s="29"/>
      <c r="D27" s="30"/>
      <c r="E27" s="31"/>
      <c r="F27" s="31"/>
      <c r="G27" s="31"/>
    </row>
    <row r="28" spans="1:8">
      <c r="A28" s="28"/>
      <c r="B28" s="29"/>
      <c r="C28" s="29"/>
      <c r="D28" s="30"/>
      <c r="E28" s="31"/>
      <c r="F28" s="31"/>
      <c r="G28" s="31"/>
    </row>
    <row r="29" spans="1:8">
      <c r="A29" s="28"/>
      <c r="B29" s="29"/>
      <c r="C29" s="29"/>
      <c r="D29" s="30"/>
      <c r="E29" s="31"/>
      <c r="F29" s="31"/>
      <c r="G29" s="31"/>
    </row>
    <row r="30" spans="1:8">
      <c r="A30" s="28"/>
      <c r="B30" s="29"/>
      <c r="C30" s="29"/>
      <c r="D30" s="30"/>
      <c r="E30" s="31"/>
      <c r="F30" s="31"/>
      <c r="G30" s="31"/>
    </row>
    <row r="31" spans="1:8">
      <c r="A31" s="28"/>
      <c r="B31" s="29"/>
      <c r="C31" s="29"/>
      <c r="D31" s="30"/>
      <c r="E31" s="31"/>
      <c r="F31" s="31"/>
      <c r="G31" s="31"/>
    </row>
    <row r="32" spans="1:8">
      <c r="A32" s="28"/>
      <c r="B32" s="29"/>
      <c r="C32" s="29"/>
      <c r="D32" s="30"/>
      <c r="E32" s="31"/>
      <c r="F32" s="31"/>
      <c r="G32" s="31"/>
    </row>
    <row r="33" spans="1:7">
      <c r="A33" s="28"/>
      <c r="B33" s="29"/>
      <c r="C33" s="29"/>
      <c r="D33" s="30"/>
      <c r="E33" s="31"/>
      <c r="F33" s="31"/>
      <c r="G33" s="31"/>
    </row>
    <row r="34" spans="1:7">
      <c r="A34" s="28"/>
      <c r="B34" s="29"/>
      <c r="C34" s="29"/>
      <c r="D34" s="30"/>
      <c r="E34" s="31"/>
      <c r="F34" s="31"/>
      <c r="G34" s="31"/>
    </row>
    <row r="35" spans="1:7">
      <c r="A35" s="28"/>
      <c r="B35" s="29"/>
      <c r="C35" s="29"/>
      <c r="D35" s="30"/>
      <c r="E35" s="31"/>
      <c r="F35" s="31"/>
      <c r="G35" s="31"/>
    </row>
    <row r="36" spans="1:7">
      <c r="A36" s="28"/>
      <c r="B36" s="29"/>
      <c r="C36" s="29"/>
      <c r="D36" s="30"/>
      <c r="E36" s="31"/>
      <c r="F36" s="31"/>
      <c r="G36" s="31"/>
    </row>
    <row r="37" spans="1:7">
      <c r="A37" s="28"/>
      <c r="B37" s="29"/>
      <c r="C37" s="29"/>
      <c r="D37" s="30"/>
      <c r="E37" s="31"/>
      <c r="F37" s="31"/>
      <c r="G37" s="31"/>
    </row>
    <row r="38" spans="1:7">
      <c r="A38" s="28"/>
      <c r="B38" s="29"/>
      <c r="C38" s="29"/>
      <c r="D38" s="30"/>
      <c r="E38" s="31"/>
      <c r="F38" s="31"/>
      <c r="G38" s="31"/>
    </row>
    <row r="39" spans="1:7">
      <c r="A39" s="28"/>
      <c r="B39" s="29"/>
      <c r="C39" s="29"/>
      <c r="D39" s="30"/>
      <c r="E39" s="31"/>
      <c r="F39" s="31"/>
      <c r="G39" s="31"/>
    </row>
    <row r="40" spans="1:7">
      <c r="A40" s="28"/>
      <c r="B40" s="29"/>
      <c r="C40" s="29"/>
      <c r="D40" s="30"/>
      <c r="E40" s="31"/>
      <c r="F40" s="31"/>
      <c r="G40" s="31"/>
    </row>
    <row r="41" spans="1:7">
      <c r="A41" s="28"/>
      <c r="B41" s="29"/>
      <c r="C41" s="29"/>
      <c r="D41" s="30"/>
      <c r="E41" s="31"/>
      <c r="F41" s="31"/>
      <c r="G41" s="31"/>
    </row>
    <row r="42" spans="1:7">
      <c r="A42" s="28"/>
      <c r="B42" s="29"/>
      <c r="C42" s="29"/>
      <c r="D42" s="30"/>
      <c r="E42" s="31"/>
      <c r="F42" s="31"/>
      <c r="G42" s="31"/>
    </row>
    <row r="43" spans="1:7">
      <c r="A43" s="28"/>
      <c r="B43" s="29"/>
      <c r="C43" s="29"/>
      <c r="D43" s="30"/>
      <c r="E43" s="31"/>
      <c r="F43" s="31"/>
      <c r="G43" s="31"/>
    </row>
    <row r="44" spans="1:7">
      <c r="A44" s="28"/>
      <c r="B44" s="29"/>
      <c r="C44" s="29"/>
      <c r="D44" s="30"/>
      <c r="E44" s="31"/>
      <c r="F44" s="31"/>
      <c r="G44" s="31"/>
    </row>
    <row r="45" spans="1:7">
      <c r="A45" s="28"/>
      <c r="B45" s="29"/>
      <c r="C45" s="29"/>
      <c r="D45" s="30"/>
      <c r="E45" s="31"/>
      <c r="F45" s="31"/>
      <c r="G45" s="31"/>
    </row>
    <row r="46" spans="1:7">
      <c r="A46" s="28"/>
      <c r="B46" s="29"/>
      <c r="C46" s="29"/>
      <c r="D46" s="30"/>
      <c r="E46" s="31"/>
      <c r="F46" s="31"/>
      <c r="G46" s="31"/>
    </row>
    <row r="47" spans="1:7">
      <c r="A47" s="28"/>
      <c r="B47" s="29"/>
      <c r="C47" s="29"/>
      <c r="D47" s="30"/>
      <c r="E47" s="31"/>
      <c r="F47" s="31"/>
      <c r="G47" s="31"/>
    </row>
    <row r="48" spans="1:7">
      <c r="A48" s="28"/>
      <c r="B48" s="29"/>
      <c r="C48" s="29"/>
      <c r="D48" s="30"/>
      <c r="E48" s="31"/>
      <c r="F48" s="31"/>
      <c r="G48" s="31"/>
    </row>
    <row r="49" spans="1:7">
      <c r="A49" s="28"/>
      <c r="B49" s="29"/>
      <c r="C49" s="29"/>
      <c r="D49" s="30"/>
      <c r="E49" s="31"/>
      <c r="F49" s="31"/>
      <c r="G49" s="31"/>
    </row>
    <row r="50" spans="1:7">
      <c r="A50" s="28"/>
      <c r="B50" s="29"/>
      <c r="C50" s="29"/>
      <c r="D50" s="30"/>
      <c r="E50" s="31"/>
      <c r="F50" s="31"/>
      <c r="G50" s="31"/>
    </row>
    <row r="51" spans="1:7">
      <c r="A51" s="28"/>
      <c r="B51" s="29"/>
      <c r="C51" s="29"/>
      <c r="D51" s="30"/>
      <c r="E51" s="31"/>
      <c r="F51" s="31"/>
      <c r="G51" s="31"/>
    </row>
    <row r="52" spans="1:7">
      <c r="A52" s="28"/>
      <c r="B52" s="29"/>
      <c r="C52" s="29"/>
      <c r="D52" s="30"/>
      <c r="E52" s="31"/>
      <c r="F52" s="31"/>
      <c r="G52" s="31"/>
    </row>
    <row r="53" spans="1:7">
      <c r="A53" s="28"/>
      <c r="B53" s="29"/>
      <c r="C53" s="29"/>
      <c r="D53" s="30"/>
      <c r="E53" s="31"/>
      <c r="F53" s="31"/>
      <c r="G53" s="31"/>
    </row>
    <row r="54" spans="1:7">
      <c r="A54" s="28"/>
      <c r="B54" s="29"/>
      <c r="C54" s="29"/>
      <c r="D54" s="30"/>
      <c r="E54" s="31"/>
      <c r="F54" s="31"/>
      <c r="G54" s="31"/>
    </row>
    <row r="55" spans="1:7">
      <c r="A55" s="28"/>
      <c r="B55" s="29"/>
      <c r="C55" s="29"/>
      <c r="D55" s="30"/>
      <c r="E55" s="31"/>
      <c r="F55" s="31"/>
      <c r="G55" s="31"/>
    </row>
    <row r="56" spans="1:7">
      <c r="A56" s="28"/>
      <c r="B56" s="29"/>
      <c r="C56" s="29"/>
      <c r="D56" s="30"/>
      <c r="E56" s="31"/>
      <c r="F56" s="31"/>
      <c r="G56" s="31"/>
    </row>
    <row r="57" spans="1:7">
      <c r="A57" s="28"/>
      <c r="B57" s="29"/>
      <c r="C57" s="29"/>
      <c r="D57" s="30"/>
      <c r="E57" s="31"/>
      <c r="F57" s="31"/>
      <c r="G57" s="31"/>
    </row>
    <row r="58" spans="1:7">
      <c r="A58" s="28"/>
      <c r="D58" s="32"/>
      <c r="E58" s="33"/>
      <c r="F58" s="33"/>
      <c r="G58" s="33"/>
    </row>
    <row r="59" spans="1:7">
      <c r="A59" s="5"/>
      <c r="D59" s="32"/>
      <c r="E59" s="33"/>
      <c r="F59" s="33"/>
      <c r="G59" s="33"/>
    </row>
    <row r="60" spans="1:7">
      <c r="A60" s="5"/>
      <c r="D60" s="32"/>
      <c r="E60" s="33"/>
      <c r="F60" s="33"/>
      <c r="G60" s="33"/>
    </row>
    <row r="61" spans="1:7">
      <c r="A61" s="5"/>
      <c r="D61" s="32"/>
      <c r="E61" s="33"/>
      <c r="F61" s="33"/>
      <c r="G61" s="33"/>
    </row>
    <row r="62" spans="1:7">
      <c r="A62" s="5"/>
      <c r="D62" s="32"/>
      <c r="E62" s="33"/>
      <c r="F62" s="33"/>
      <c r="G62" s="33"/>
    </row>
    <row r="63" spans="1:7">
      <c r="A63" s="5"/>
      <c r="D63" s="32"/>
      <c r="E63" s="33"/>
      <c r="F63" s="33"/>
      <c r="G63" s="33"/>
    </row>
    <row r="64" spans="1:7">
      <c r="A64" s="5"/>
      <c r="D64" s="32"/>
      <c r="E64" s="33"/>
      <c r="F64" s="33"/>
      <c r="G64" s="33"/>
    </row>
    <row r="65" spans="1:7">
      <c r="A65" s="5"/>
      <c r="D65" s="32"/>
      <c r="E65" s="33"/>
      <c r="F65" s="33"/>
      <c r="G65" s="33"/>
    </row>
    <row r="66" spans="1:7">
      <c r="A66" s="5"/>
      <c r="D66" s="32"/>
      <c r="E66" s="33"/>
      <c r="F66" s="33"/>
      <c r="G66" s="33"/>
    </row>
    <row r="67" spans="1:7">
      <c r="A67" s="5"/>
      <c r="D67" s="32"/>
      <c r="E67" s="33"/>
      <c r="F67" s="33"/>
      <c r="G67" s="33"/>
    </row>
    <row r="68" spans="1:7">
      <c r="A68" s="5"/>
      <c r="D68" s="32"/>
      <c r="E68" s="33"/>
      <c r="F68" s="33"/>
      <c r="G68" s="33"/>
    </row>
    <row r="69" spans="1:7">
      <c r="A69" s="5"/>
      <c r="D69" s="32"/>
      <c r="E69" s="33"/>
      <c r="F69" s="33"/>
      <c r="G69" s="33"/>
    </row>
    <row r="70" spans="1:7">
      <c r="A70" s="5"/>
      <c r="D70" s="32"/>
      <c r="E70" s="33"/>
      <c r="F70" s="33"/>
      <c r="G70" s="33"/>
    </row>
    <row r="71" spans="1:7">
      <c r="A71" s="5"/>
      <c r="D71" s="32"/>
      <c r="E71" s="33"/>
      <c r="F71" s="33"/>
      <c r="G71" s="33"/>
    </row>
    <row r="72" spans="1:7">
      <c r="A72" s="5"/>
      <c r="D72" s="32"/>
      <c r="E72" s="33"/>
      <c r="F72" s="33"/>
      <c r="G72" s="33"/>
    </row>
    <row r="73" spans="1:7">
      <c r="A73" s="5"/>
      <c r="D73" s="32"/>
      <c r="E73" s="33"/>
      <c r="F73" s="33"/>
      <c r="G73" s="33"/>
    </row>
    <row r="74" spans="1:7">
      <c r="A74" s="5"/>
      <c r="D74" s="32"/>
      <c r="E74" s="33"/>
      <c r="F74" s="33"/>
      <c r="G74" s="33"/>
    </row>
    <row r="75" spans="1:7">
      <c r="A75" s="5"/>
      <c r="D75" s="32"/>
      <c r="E75" s="33"/>
      <c r="F75" s="33"/>
      <c r="G75" s="33"/>
    </row>
    <row r="76" spans="1:7">
      <c r="A76" s="5"/>
      <c r="D76" s="32"/>
      <c r="E76" s="33"/>
      <c r="F76" s="33"/>
      <c r="G76" s="33"/>
    </row>
    <row r="77" spans="1:7">
      <c r="A77" s="5"/>
      <c r="D77" s="32"/>
      <c r="E77" s="33"/>
      <c r="F77" s="33"/>
      <c r="G77" s="33"/>
    </row>
    <row r="78" spans="1:7">
      <c r="A78" s="5"/>
      <c r="D78" s="32"/>
      <c r="E78" s="33"/>
      <c r="F78" s="33"/>
      <c r="G78" s="33"/>
    </row>
    <row r="79" spans="1:7">
      <c r="A79" s="5"/>
      <c r="D79" s="32"/>
      <c r="E79" s="33"/>
      <c r="F79" s="33"/>
      <c r="G79" s="33"/>
    </row>
    <row r="80" spans="1:7">
      <c r="A80" s="5"/>
      <c r="D80" s="32"/>
      <c r="E80" s="33"/>
      <c r="F80" s="33"/>
      <c r="G80" s="33"/>
    </row>
    <row r="81" spans="1:1">
      <c r="A81" s="5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</sheetData>
  <sheetProtection algorithmName="SHA-512" hashValue="KGSga0r5QqFYT46PT4RFX1b2CPwOSGM2OpCaHrlOhCxloNB/Ok11hqkjZY0dN5gXPd3fWfZi1q+Zw0pKkc4GqQ==" saltValue="PHRd8PUrYcJTNQfLimob+w==" spinCount="100000" sheet="1" objects="1" scenarios="1" selectLockedCells="1" selectUnlockedCells="1"/>
  <mergeCells count="5">
    <mergeCell ref="F26:G26"/>
    <mergeCell ref="A6:G6"/>
    <mergeCell ref="A11:G11"/>
    <mergeCell ref="A2:G2"/>
    <mergeCell ref="F25:H25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M184"/>
  <sheetViews>
    <sheetView view="pageBreakPreview" zoomScale="55" zoomScaleNormal="75" zoomScaleSheetLayoutView="55" workbookViewId="0">
      <selection activeCell="I7" sqref="I7"/>
    </sheetView>
  </sheetViews>
  <sheetFormatPr defaultColWidth="9.109375" defaultRowHeight="18"/>
  <cols>
    <col min="1" max="1" width="80.109375" style="2" customWidth="1"/>
    <col min="2" max="2" width="12.6640625" style="4" customWidth="1"/>
    <col min="3" max="7" width="25.6640625" style="4" customWidth="1"/>
    <col min="8" max="8" width="21.109375" style="4" customWidth="1"/>
    <col min="9" max="9" width="9.5546875" style="2" customWidth="1"/>
    <col min="10" max="10" width="9.88671875" style="2" customWidth="1"/>
    <col min="11" max="16384" width="9.109375" style="2"/>
  </cols>
  <sheetData>
    <row r="1" spans="1:13" ht="20.399999999999999">
      <c r="H1" s="13" t="s">
        <v>171</v>
      </c>
    </row>
    <row r="2" spans="1:13" ht="39" customHeight="1">
      <c r="A2" s="488" t="s">
        <v>83</v>
      </c>
      <c r="B2" s="488"/>
      <c r="C2" s="488"/>
      <c r="D2" s="488"/>
      <c r="E2" s="488"/>
      <c r="F2" s="488"/>
      <c r="G2" s="488"/>
      <c r="H2" s="488"/>
    </row>
    <row r="3" spans="1:13" ht="30" customHeight="1">
      <c r="A3" s="490" t="s">
        <v>161</v>
      </c>
      <c r="B3" s="490"/>
      <c r="C3" s="490"/>
      <c r="D3" s="490"/>
      <c r="E3" s="490"/>
      <c r="F3" s="490"/>
      <c r="G3" s="490"/>
      <c r="H3" s="490"/>
    </row>
    <row r="4" spans="1:13" ht="58.5" customHeight="1">
      <c r="A4" s="486" t="s">
        <v>102</v>
      </c>
      <c r="B4" s="489" t="s">
        <v>7</v>
      </c>
      <c r="C4" s="476" t="s">
        <v>163</v>
      </c>
      <c r="D4" s="476"/>
      <c r="E4" s="474" t="s">
        <v>391</v>
      </c>
      <c r="F4" s="474"/>
      <c r="G4" s="474"/>
      <c r="H4" s="474"/>
    </row>
    <row r="5" spans="1:13" ht="68.25" customHeight="1">
      <c r="A5" s="487"/>
      <c r="B5" s="489"/>
      <c r="C5" s="426" t="s">
        <v>364</v>
      </c>
      <c r="D5" s="426" t="s">
        <v>392</v>
      </c>
      <c r="E5" s="405" t="s">
        <v>96</v>
      </c>
      <c r="F5" s="405" t="s">
        <v>92</v>
      </c>
      <c r="G5" s="95" t="s">
        <v>99</v>
      </c>
      <c r="H5" s="95" t="s">
        <v>100</v>
      </c>
    </row>
    <row r="6" spans="1:13" ht="33.75" customHeight="1">
      <c r="A6" s="15">
        <v>1</v>
      </c>
      <c r="B6" s="14">
        <v>2</v>
      </c>
      <c r="C6" s="15">
        <v>3</v>
      </c>
      <c r="D6" s="14">
        <v>4</v>
      </c>
      <c r="E6" s="15">
        <v>5</v>
      </c>
      <c r="F6" s="14">
        <v>6</v>
      </c>
      <c r="G6" s="15">
        <v>7</v>
      </c>
      <c r="H6" s="14">
        <v>8</v>
      </c>
    </row>
    <row r="7" spans="1:13" s="3" customFormat="1" ht="71.25" customHeight="1">
      <c r="A7" s="16" t="s">
        <v>49</v>
      </c>
      <c r="B7" s="24">
        <v>4000</v>
      </c>
      <c r="C7" s="17">
        <f>SUM(C8:C13)</f>
        <v>4310</v>
      </c>
      <c r="D7" s="17">
        <f>SUM(D8:D13)</f>
        <v>9666</v>
      </c>
      <c r="E7" s="17">
        <f>SUM(E8:E13)</f>
        <v>80</v>
      </c>
      <c r="F7" s="17">
        <f>SUM(F8:F13)</f>
        <v>9666</v>
      </c>
      <c r="G7" s="17">
        <f>F7-E7</f>
        <v>9586</v>
      </c>
      <c r="H7" s="259">
        <f>(F7/E7)*100</f>
        <v>12082.5</v>
      </c>
    </row>
    <row r="8" spans="1:13" ht="62.25" customHeight="1">
      <c r="A8" s="18" t="s">
        <v>0</v>
      </c>
      <c r="B8" s="22" t="s">
        <v>85</v>
      </c>
      <c r="C8" s="19"/>
      <c r="D8" s="19"/>
      <c r="E8" s="19"/>
      <c r="F8" s="19"/>
      <c r="G8" s="19">
        <f t="shared" ref="G8:G13" si="0">F8-E8</f>
        <v>0</v>
      </c>
      <c r="H8" s="260"/>
      <c r="M8" s="2">
        <v>8</v>
      </c>
    </row>
    <row r="9" spans="1:13" ht="57.75" customHeight="1">
      <c r="A9" s="18" t="s">
        <v>1</v>
      </c>
      <c r="B9" s="22">
        <v>4020</v>
      </c>
      <c r="C9" s="19">
        <v>3707</v>
      </c>
      <c r="D9" s="19">
        <f>F9</f>
        <v>7392</v>
      </c>
      <c r="E9" s="19"/>
      <c r="F9" s="19">
        <f>'Розшифровка до капівидатків'!E10</f>
        <v>7392</v>
      </c>
      <c r="G9" s="19">
        <f t="shared" si="0"/>
        <v>7392</v>
      </c>
      <c r="H9" s="260"/>
    </row>
    <row r="10" spans="1:13" ht="70.5" customHeight="1">
      <c r="A10" s="18" t="s">
        <v>15</v>
      </c>
      <c r="B10" s="22">
        <v>4030</v>
      </c>
      <c r="C10" s="19">
        <v>504</v>
      </c>
      <c r="D10" s="19">
        <f>F10</f>
        <v>489</v>
      </c>
      <c r="E10" s="19">
        <v>80</v>
      </c>
      <c r="F10" s="19">
        <f>'Розшифровка до капівидатків'!E19</f>
        <v>489</v>
      </c>
      <c r="G10" s="19">
        <f t="shared" si="0"/>
        <v>409</v>
      </c>
      <c r="H10" s="260">
        <f t="shared" ref="H10" si="1">(F10/E10)*100</f>
        <v>611.29999999999995</v>
      </c>
    </row>
    <row r="11" spans="1:13" ht="59.25" customHeight="1">
      <c r="A11" s="18" t="s">
        <v>2</v>
      </c>
      <c r="B11" s="22">
        <v>4040</v>
      </c>
      <c r="C11" s="19"/>
      <c r="D11" s="19"/>
      <c r="E11" s="19"/>
      <c r="F11" s="19"/>
      <c r="G11" s="19">
        <f t="shared" si="0"/>
        <v>0</v>
      </c>
      <c r="H11" s="260"/>
    </row>
    <row r="12" spans="1:13" ht="70.5" customHeight="1">
      <c r="A12" s="18" t="s">
        <v>41</v>
      </c>
      <c r="B12" s="22">
        <v>4050</v>
      </c>
      <c r="C12" s="19">
        <v>99</v>
      </c>
      <c r="D12" s="19">
        <f>F12</f>
        <v>1785</v>
      </c>
      <c r="E12" s="19"/>
      <c r="F12" s="19">
        <f>'Розшифровка до капівидатків'!E26</f>
        <v>1785</v>
      </c>
      <c r="G12" s="19">
        <f t="shared" si="0"/>
        <v>1785</v>
      </c>
      <c r="H12" s="260"/>
    </row>
    <row r="13" spans="1:13" ht="59.25" customHeight="1">
      <c r="A13" s="18" t="s">
        <v>124</v>
      </c>
      <c r="B13" s="22">
        <v>4060</v>
      </c>
      <c r="C13" s="19"/>
      <c r="D13" s="19"/>
      <c r="E13" s="19"/>
      <c r="F13" s="19"/>
      <c r="G13" s="19">
        <f t="shared" si="0"/>
        <v>0</v>
      </c>
      <c r="H13" s="260"/>
    </row>
    <row r="14" spans="1:13" ht="21">
      <c r="A14" s="20"/>
      <c r="B14" s="20"/>
      <c r="C14" s="20"/>
      <c r="D14" s="20"/>
      <c r="E14" s="20"/>
      <c r="F14" s="20"/>
      <c r="G14" s="20"/>
      <c r="H14" s="20"/>
    </row>
    <row r="15" spans="1:13" ht="21">
      <c r="A15" s="20"/>
      <c r="B15" s="20"/>
      <c r="C15" s="20"/>
      <c r="D15" s="20"/>
      <c r="E15" s="20"/>
      <c r="F15" s="20"/>
      <c r="G15" s="20"/>
      <c r="H15" s="20"/>
    </row>
    <row r="16" spans="1:13" s="1" customFormat="1" ht="19.5" customHeight="1">
      <c r="A16" s="23"/>
      <c r="B16" s="21"/>
      <c r="C16" s="21"/>
      <c r="D16" s="21"/>
      <c r="E16" s="21"/>
      <c r="F16" s="21"/>
      <c r="G16" s="21"/>
      <c r="H16" s="21"/>
      <c r="I16" s="2"/>
    </row>
    <row r="17" spans="1:8" s="226" customFormat="1" ht="54" customHeight="1">
      <c r="A17" s="255" t="s">
        <v>283</v>
      </c>
      <c r="B17" s="256"/>
      <c r="C17" s="492" t="s">
        <v>90</v>
      </c>
      <c r="D17" s="492"/>
      <c r="E17" s="257"/>
      <c r="F17" s="493" t="s">
        <v>352</v>
      </c>
      <c r="G17" s="493"/>
      <c r="H17" s="225"/>
    </row>
    <row r="18" spans="1:8" s="258" customFormat="1" ht="37.5" customHeight="1">
      <c r="A18" s="231" t="s">
        <v>45</v>
      </c>
      <c r="B18" s="232"/>
      <c r="C18" s="491" t="s">
        <v>46</v>
      </c>
      <c r="D18" s="491"/>
      <c r="E18" s="232"/>
      <c r="F18" s="494" t="s">
        <v>115</v>
      </c>
      <c r="G18" s="494"/>
      <c r="H18" s="233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</sheetData>
  <sheetProtection algorithmName="SHA-512" hashValue="lWB+v4avtev6PD5fDh23vuTKtDrtVwek8BRfciXx7APYDf7onS6peiEP+lTkk/Bz6sjKv2AGmnihjPrk7VoE/w==" saltValue="qrdkBhNT8ZMfkDwndWa8ig==" spinCount="100000" sheet="1" objects="1" scenarios="1" selectLockedCells="1" selectUnlockedCells="1"/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59055118110236227" right="0.59055118110236227" top="0.98425196850393704" bottom="0.59055118110236227" header="0.27559055118110237" footer="0.19685039370078741"/>
  <pageSetup paperSize="9" scale="56" firstPageNumber="9" orientation="landscape" useFirstPageNumber="1" r:id="rId1"/>
  <headerFooter alignWithMargins="0"/>
  <ignoredErrors>
    <ignoredError sqref="B8" numberStoredAsText="1"/>
    <ignoredError sqref="H10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G258"/>
  <sheetViews>
    <sheetView view="pageBreakPreview" zoomScale="80" zoomScaleNormal="100" zoomScaleSheetLayoutView="80" workbookViewId="0">
      <selection activeCell="A13" sqref="A13"/>
    </sheetView>
  </sheetViews>
  <sheetFormatPr defaultColWidth="9.109375" defaultRowHeight="18"/>
  <cols>
    <col min="1" max="1" width="82.6640625" style="204" customWidth="1"/>
    <col min="2" max="2" width="16" style="70" customWidth="1"/>
    <col min="3" max="5" width="20.33203125" style="70" customWidth="1"/>
    <col min="6" max="7" width="20" style="70" customWidth="1"/>
    <col min="8" max="16384" width="9.109375" style="204"/>
  </cols>
  <sheetData>
    <row r="2" spans="1:7" ht="27" customHeight="1">
      <c r="A2" s="496" t="s">
        <v>207</v>
      </c>
      <c r="B2" s="496"/>
      <c r="C2" s="496"/>
      <c r="D2" s="496"/>
      <c r="E2" s="496"/>
      <c r="F2" s="496"/>
      <c r="G2" s="496"/>
    </row>
    <row r="3" spans="1:7" ht="17.25" customHeight="1">
      <c r="A3" s="207"/>
      <c r="B3" s="73"/>
      <c r="C3" s="73"/>
      <c r="D3" s="207"/>
      <c r="E3" s="207"/>
      <c r="F3" s="207"/>
      <c r="G3" s="261" t="s">
        <v>228</v>
      </c>
    </row>
    <row r="4" spans="1:7" ht="62.25" customHeight="1">
      <c r="A4" s="114" t="s">
        <v>102</v>
      </c>
      <c r="B4" s="115" t="s">
        <v>7</v>
      </c>
      <c r="C4" s="42" t="s">
        <v>393</v>
      </c>
      <c r="D4" s="42" t="s">
        <v>394</v>
      </c>
      <c r="E4" s="42" t="s">
        <v>395</v>
      </c>
      <c r="F4" s="116" t="s">
        <v>284</v>
      </c>
      <c r="G4" s="116" t="s">
        <v>191</v>
      </c>
    </row>
    <row r="5" spans="1:7" ht="21.75" customHeight="1">
      <c r="A5" s="117">
        <v>1</v>
      </c>
      <c r="B5" s="118">
        <v>2</v>
      </c>
      <c r="C5" s="118">
        <v>3</v>
      </c>
      <c r="D5" s="118">
        <v>4</v>
      </c>
      <c r="E5" s="118">
        <v>5</v>
      </c>
      <c r="F5" s="118">
        <v>6</v>
      </c>
      <c r="G5" s="118">
        <v>7</v>
      </c>
    </row>
    <row r="6" spans="1:7" ht="39" customHeight="1">
      <c r="A6" s="119" t="s">
        <v>49</v>
      </c>
      <c r="B6" s="120">
        <v>4000</v>
      </c>
      <c r="C6" s="188">
        <f>C10+C19+C26</f>
        <v>4310</v>
      </c>
      <c r="D6" s="188">
        <f>D10+D19+D26</f>
        <v>80</v>
      </c>
      <c r="E6" s="188">
        <f>E10+E19+E26</f>
        <v>9666</v>
      </c>
      <c r="F6" s="100">
        <f>E6-D6</f>
        <v>9586</v>
      </c>
      <c r="G6" s="121">
        <f>(E6/D6)*100</f>
        <v>12082.5</v>
      </c>
    </row>
    <row r="7" spans="1:7" ht="33" hidden="1" customHeight="1">
      <c r="A7" s="159" t="s">
        <v>0</v>
      </c>
      <c r="B7" s="160">
        <v>4010</v>
      </c>
      <c r="C7" s="189"/>
      <c r="D7" s="190"/>
      <c r="E7" s="190"/>
      <c r="F7" s="100">
        <f t="shared" ref="F7:F35" si="0">E7-D7</f>
        <v>0</v>
      </c>
      <c r="G7" s="121" t="e">
        <f t="shared" ref="G7:G9" si="1">(E7/D7)*100</f>
        <v>#DIV/0!</v>
      </c>
    </row>
    <row r="8" spans="1:7" ht="18" hidden="1" customHeight="1">
      <c r="A8" s="123"/>
      <c r="B8" s="118"/>
      <c r="C8" s="191"/>
      <c r="D8" s="192"/>
      <c r="E8" s="192"/>
      <c r="F8" s="100">
        <f t="shared" si="0"/>
        <v>0</v>
      </c>
      <c r="G8" s="121" t="e">
        <f t="shared" si="1"/>
        <v>#DIV/0!</v>
      </c>
    </row>
    <row r="9" spans="1:7" s="77" customFormat="1" ht="20.25" hidden="1" customHeight="1">
      <c r="A9" s="124"/>
      <c r="B9" s="125"/>
      <c r="C9" s="193"/>
      <c r="D9" s="192"/>
      <c r="E9" s="192"/>
      <c r="F9" s="100">
        <f t="shared" si="0"/>
        <v>0</v>
      </c>
      <c r="G9" s="121" t="e">
        <f t="shared" si="1"/>
        <v>#DIV/0!</v>
      </c>
    </row>
    <row r="10" spans="1:7" s="77" customFormat="1" ht="33.75" customHeight="1">
      <c r="A10" s="274" t="s">
        <v>1</v>
      </c>
      <c r="B10" s="275">
        <v>4020</v>
      </c>
      <c r="C10" s="188">
        <f>SUM(C11:C18)</f>
        <v>3707</v>
      </c>
      <c r="D10" s="188">
        <f>SUM(D11:D18)</f>
        <v>0</v>
      </c>
      <c r="E10" s="188">
        <f>SUM(E11:E18)</f>
        <v>7392</v>
      </c>
      <c r="F10" s="188">
        <f t="shared" si="0"/>
        <v>7392</v>
      </c>
      <c r="G10" s="121"/>
    </row>
    <row r="11" spans="1:7" s="77" customFormat="1" ht="25.5" customHeight="1">
      <c r="A11" s="451" t="s">
        <v>422</v>
      </c>
      <c r="B11" s="162"/>
      <c r="C11" s="262"/>
      <c r="D11" s="194"/>
      <c r="E11" s="194">
        <v>83</v>
      </c>
      <c r="F11" s="104">
        <f t="shared" si="0"/>
        <v>83</v>
      </c>
      <c r="G11" s="121"/>
    </row>
    <row r="12" spans="1:7" s="77" customFormat="1" ht="25.5" customHeight="1">
      <c r="A12" s="452" t="s">
        <v>429</v>
      </c>
      <c r="B12" s="162"/>
      <c r="C12" s="262"/>
      <c r="D12" s="194"/>
      <c r="E12" s="194">
        <v>558</v>
      </c>
      <c r="F12" s="104">
        <f t="shared" si="0"/>
        <v>558</v>
      </c>
      <c r="G12" s="121"/>
    </row>
    <row r="13" spans="1:7" s="77" customFormat="1" ht="24.75" customHeight="1">
      <c r="A13" s="452" t="s">
        <v>423</v>
      </c>
      <c r="B13" s="162"/>
      <c r="C13" s="262"/>
      <c r="D13" s="194"/>
      <c r="E13" s="400">
        <v>3551</v>
      </c>
      <c r="F13" s="104">
        <f t="shared" si="0"/>
        <v>3551</v>
      </c>
      <c r="G13" s="121"/>
    </row>
    <row r="14" spans="1:7" s="77" customFormat="1" ht="24" customHeight="1">
      <c r="A14" s="452" t="s">
        <v>306</v>
      </c>
      <c r="B14" s="162"/>
      <c r="C14" s="262"/>
      <c r="D14" s="194"/>
      <c r="E14" s="400">
        <v>3200</v>
      </c>
      <c r="F14" s="104">
        <f t="shared" si="0"/>
        <v>3200</v>
      </c>
      <c r="G14" s="121"/>
    </row>
    <row r="15" spans="1:7" s="77" customFormat="1" ht="24.75" customHeight="1">
      <c r="A15" s="124" t="s">
        <v>373</v>
      </c>
      <c r="B15" s="162"/>
      <c r="C15" s="262">
        <v>3554</v>
      </c>
      <c r="D15" s="400"/>
      <c r="E15" s="194"/>
      <c r="F15" s="104">
        <f t="shared" si="0"/>
        <v>0</v>
      </c>
      <c r="G15" s="122"/>
    </row>
    <row r="16" spans="1:7" s="77" customFormat="1" ht="24.75" customHeight="1">
      <c r="A16" s="449" t="s">
        <v>377</v>
      </c>
      <c r="B16" s="162"/>
      <c r="C16" s="262">
        <v>82</v>
      </c>
      <c r="D16" s="194"/>
      <c r="E16" s="194"/>
      <c r="F16" s="104">
        <f t="shared" si="0"/>
        <v>0</v>
      </c>
      <c r="G16" s="122"/>
    </row>
    <row r="17" spans="1:7" s="77" customFormat="1" ht="24.75" customHeight="1">
      <c r="A17" s="263" t="s">
        <v>375</v>
      </c>
      <c r="B17" s="162"/>
      <c r="C17" s="264">
        <v>50</v>
      </c>
      <c r="D17" s="194"/>
      <c r="E17" s="194"/>
      <c r="F17" s="104">
        <f t="shared" si="0"/>
        <v>0</v>
      </c>
      <c r="G17" s="122"/>
    </row>
    <row r="18" spans="1:7" s="77" customFormat="1" ht="24" customHeight="1">
      <c r="A18" s="124" t="s">
        <v>376</v>
      </c>
      <c r="B18" s="125"/>
      <c r="C18" s="193">
        <v>21</v>
      </c>
      <c r="D18" s="194"/>
      <c r="E18" s="194"/>
      <c r="F18" s="100">
        <f t="shared" si="0"/>
        <v>0</v>
      </c>
      <c r="G18" s="121"/>
    </row>
    <row r="19" spans="1:7" s="77" customFormat="1" ht="38.25" customHeight="1">
      <c r="A19" s="274" t="s">
        <v>15</v>
      </c>
      <c r="B19" s="275">
        <v>4030</v>
      </c>
      <c r="C19" s="276">
        <f>SUM(C20:C22)</f>
        <v>504</v>
      </c>
      <c r="D19" s="276">
        <f>SUM(D20:D22)</f>
        <v>80</v>
      </c>
      <c r="E19" s="276">
        <f>SUM(E20:E22)</f>
        <v>489</v>
      </c>
      <c r="F19" s="100">
        <f t="shared" si="0"/>
        <v>409</v>
      </c>
      <c r="G19" s="121">
        <f t="shared" ref="G19:G25" si="2">(E19/D19)*100</f>
        <v>611.29999999999995</v>
      </c>
    </row>
    <row r="20" spans="1:7" s="77" customFormat="1" ht="23.25" customHeight="1">
      <c r="A20" s="124" t="s">
        <v>272</v>
      </c>
      <c r="B20" s="275"/>
      <c r="C20" s="193">
        <v>93</v>
      </c>
      <c r="D20" s="411">
        <v>80</v>
      </c>
      <c r="E20" s="411">
        <v>76</v>
      </c>
      <c r="F20" s="104">
        <f t="shared" si="0"/>
        <v>-4</v>
      </c>
      <c r="G20" s="122">
        <f t="shared" si="2"/>
        <v>95</v>
      </c>
    </row>
    <row r="21" spans="1:7" s="77" customFormat="1" ht="24.75" customHeight="1">
      <c r="A21" s="124" t="s">
        <v>374</v>
      </c>
      <c r="B21" s="125"/>
      <c r="C21" s="193">
        <v>411</v>
      </c>
      <c r="D21" s="194"/>
      <c r="E21" s="194">
        <v>413</v>
      </c>
      <c r="F21" s="104">
        <f t="shared" si="0"/>
        <v>413</v>
      </c>
      <c r="G21" s="122"/>
    </row>
    <row r="22" spans="1:7" s="77" customFormat="1" ht="20.25" hidden="1" customHeight="1">
      <c r="A22" s="124"/>
      <c r="B22" s="125"/>
      <c r="C22" s="193"/>
      <c r="D22" s="194"/>
      <c r="E22" s="194"/>
      <c r="F22" s="100">
        <f t="shared" si="0"/>
        <v>0</v>
      </c>
      <c r="G22" s="121" t="e">
        <f t="shared" si="2"/>
        <v>#DIV/0!</v>
      </c>
    </row>
    <row r="23" spans="1:7" s="77" customFormat="1" ht="31.5" hidden="1" customHeight="1">
      <c r="A23" s="161" t="s">
        <v>2</v>
      </c>
      <c r="B23" s="162">
        <v>4040</v>
      </c>
      <c r="C23" s="195"/>
      <c r="D23" s="196"/>
      <c r="E23" s="196"/>
      <c r="F23" s="100">
        <f t="shared" si="0"/>
        <v>0</v>
      </c>
      <c r="G23" s="121" t="e">
        <f t="shared" si="2"/>
        <v>#DIV/0!</v>
      </c>
    </row>
    <row r="24" spans="1:7" s="77" customFormat="1" ht="24" hidden="1" customHeight="1">
      <c r="A24" s="126"/>
      <c r="B24" s="127"/>
      <c r="C24" s="197"/>
      <c r="D24" s="198"/>
      <c r="E24" s="198"/>
      <c r="F24" s="100">
        <f t="shared" si="0"/>
        <v>0</v>
      </c>
      <c r="G24" s="121" t="e">
        <f t="shared" si="2"/>
        <v>#DIV/0!</v>
      </c>
    </row>
    <row r="25" spans="1:7" s="77" customFormat="1" ht="22.5" hidden="1" customHeight="1">
      <c r="A25" s="126"/>
      <c r="B25" s="127"/>
      <c r="C25" s="197"/>
      <c r="D25" s="198"/>
      <c r="E25" s="198"/>
      <c r="F25" s="100">
        <f t="shared" si="0"/>
        <v>0</v>
      </c>
      <c r="G25" s="121" t="e">
        <f t="shared" si="2"/>
        <v>#DIV/0!</v>
      </c>
    </row>
    <row r="26" spans="1:7" s="77" customFormat="1" ht="40.5" customHeight="1">
      <c r="A26" s="274" t="s">
        <v>41</v>
      </c>
      <c r="B26" s="275">
        <v>4050</v>
      </c>
      <c r="C26" s="188">
        <f>SUM(C27:C33)</f>
        <v>99</v>
      </c>
      <c r="D26" s="188">
        <f t="shared" ref="D26:E26" si="3">SUM(D27:D33)</f>
        <v>0</v>
      </c>
      <c r="E26" s="188">
        <f t="shared" si="3"/>
        <v>1785</v>
      </c>
      <c r="F26" s="188">
        <f t="shared" si="0"/>
        <v>1785</v>
      </c>
      <c r="G26" s="121"/>
    </row>
    <row r="27" spans="1:7" s="77" customFormat="1" ht="23.25" customHeight="1">
      <c r="A27" s="265" t="s">
        <v>425</v>
      </c>
      <c r="B27" s="125"/>
      <c r="C27" s="450"/>
      <c r="D27" s="450"/>
      <c r="E27" s="450">
        <v>1783</v>
      </c>
      <c r="F27" s="450">
        <f t="shared" si="0"/>
        <v>1783</v>
      </c>
      <c r="G27" s="122"/>
    </row>
    <row r="28" spans="1:7" s="77" customFormat="1" ht="23.25" customHeight="1">
      <c r="A28" s="265" t="s">
        <v>409</v>
      </c>
      <c r="B28" s="125"/>
      <c r="C28" s="450"/>
      <c r="D28" s="450"/>
      <c r="E28" s="450">
        <v>2</v>
      </c>
      <c r="F28" s="450">
        <f t="shared" si="0"/>
        <v>2</v>
      </c>
      <c r="G28" s="122"/>
    </row>
    <row r="29" spans="1:7" s="77" customFormat="1" ht="23.25" customHeight="1">
      <c r="A29" s="265" t="s">
        <v>357</v>
      </c>
      <c r="B29" s="275"/>
      <c r="C29" s="450">
        <v>6</v>
      </c>
      <c r="D29" s="188"/>
      <c r="E29" s="188"/>
      <c r="F29" s="450">
        <f t="shared" si="0"/>
        <v>0</v>
      </c>
      <c r="G29" s="121"/>
    </row>
    <row r="30" spans="1:7" s="77" customFormat="1" ht="23.25" customHeight="1">
      <c r="A30" s="124" t="s">
        <v>355</v>
      </c>
      <c r="B30" s="162"/>
      <c r="C30" s="193">
        <v>7</v>
      </c>
      <c r="D30" s="199"/>
      <c r="E30" s="199"/>
      <c r="F30" s="450">
        <f t="shared" si="0"/>
        <v>0</v>
      </c>
      <c r="G30" s="121"/>
    </row>
    <row r="31" spans="1:7" s="77" customFormat="1" ht="23.25" customHeight="1">
      <c r="A31" s="124" t="s">
        <v>378</v>
      </c>
      <c r="B31" s="162"/>
      <c r="C31" s="193">
        <v>9</v>
      </c>
      <c r="D31" s="199"/>
      <c r="E31" s="199"/>
      <c r="F31" s="450">
        <f t="shared" si="0"/>
        <v>0</v>
      </c>
      <c r="G31" s="121"/>
    </row>
    <row r="32" spans="1:7" s="77" customFormat="1" ht="23.25" customHeight="1">
      <c r="A32" s="124" t="s">
        <v>379</v>
      </c>
      <c r="B32" s="162"/>
      <c r="C32" s="193">
        <v>50</v>
      </c>
      <c r="D32" s="199"/>
      <c r="E32" s="194"/>
      <c r="F32" s="450">
        <f t="shared" si="0"/>
        <v>0</v>
      </c>
      <c r="G32" s="121"/>
    </row>
    <row r="33" spans="1:7" s="77" customFormat="1" ht="23.25" customHeight="1">
      <c r="A33" s="124" t="s">
        <v>380</v>
      </c>
      <c r="B33" s="125"/>
      <c r="C33" s="193">
        <v>27</v>
      </c>
      <c r="D33" s="194"/>
      <c r="E33" s="194"/>
      <c r="F33" s="450">
        <f t="shared" si="0"/>
        <v>0</v>
      </c>
      <c r="G33" s="122"/>
    </row>
    <row r="34" spans="1:7" s="77" customFormat="1" ht="22.5" hidden="1" customHeight="1">
      <c r="A34" s="161" t="s">
        <v>124</v>
      </c>
      <c r="B34" s="162">
        <v>4060</v>
      </c>
      <c r="C34" s="195"/>
      <c r="D34" s="196"/>
      <c r="E34" s="196"/>
      <c r="F34" s="188">
        <f t="shared" si="0"/>
        <v>0</v>
      </c>
      <c r="G34" s="121" t="e">
        <f t="shared" ref="G34:G35" si="4">(E34/D34)*100</f>
        <v>#DIV/0!</v>
      </c>
    </row>
    <row r="35" spans="1:7" s="77" customFormat="1" ht="23.25" hidden="1" customHeight="1">
      <c r="A35" s="124"/>
      <c r="B35" s="125"/>
      <c r="C35" s="193"/>
      <c r="D35" s="194"/>
      <c r="E35" s="194"/>
      <c r="F35" s="188">
        <f t="shared" si="0"/>
        <v>0</v>
      </c>
      <c r="G35" s="122" t="e">
        <f t="shared" si="4"/>
        <v>#DIV/0!</v>
      </c>
    </row>
    <row r="36" spans="1:7" ht="12" customHeight="1">
      <c r="A36" s="128"/>
      <c r="B36" s="129"/>
      <c r="C36" s="129"/>
      <c r="D36" s="130"/>
      <c r="E36" s="131"/>
      <c r="F36" s="131"/>
      <c r="G36" s="131"/>
    </row>
    <row r="37" spans="1:7" s="254" customFormat="1" ht="16.5" customHeight="1">
      <c r="A37" s="251" t="s">
        <v>283</v>
      </c>
      <c r="B37" s="495" t="s">
        <v>57</v>
      </c>
      <c r="C37" s="495"/>
      <c r="D37" s="495"/>
      <c r="E37" s="266"/>
      <c r="F37" s="472" t="s">
        <v>352</v>
      </c>
      <c r="G37" s="472"/>
    </row>
    <row r="38" spans="1:7" s="267" customFormat="1" ht="15.6">
      <c r="A38" s="217" t="s">
        <v>179</v>
      </c>
      <c r="B38" s="468" t="s">
        <v>46</v>
      </c>
      <c r="C38" s="468"/>
      <c r="D38" s="468"/>
      <c r="E38" s="218"/>
      <c r="F38" s="469" t="s">
        <v>115</v>
      </c>
      <c r="G38" s="469"/>
    </row>
    <row r="39" spans="1:7">
      <c r="A39" s="128"/>
      <c r="B39" s="129"/>
      <c r="C39" s="129"/>
      <c r="D39" s="130"/>
      <c r="E39" s="131"/>
      <c r="F39" s="131"/>
      <c r="G39" s="131"/>
    </row>
    <row r="40" spans="1:7">
      <c r="A40" s="128"/>
      <c r="B40" s="129"/>
      <c r="C40" s="129"/>
      <c r="D40" s="130"/>
      <c r="E40" s="131"/>
      <c r="F40" s="131"/>
      <c r="G40" s="131"/>
    </row>
    <row r="41" spans="1:7">
      <c r="A41" s="128"/>
      <c r="B41" s="129"/>
      <c r="C41" s="129"/>
      <c r="D41" s="130"/>
      <c r="E41" s="131"/>
      <c r="F41" s="131"/>
      <c r="G41" s="131"/>
    </row>
    <row r="42" spans="1:7">
      <c r="A42" s="128"/>
      <c r="B42" s="129"/>
      <c r="C42" s="129"/>
      <c r="D42" s="130"/>
      <c r="E42" s="131"/>
      <c r="F42" s="131"/>
      <c r="G42" s="131"/>
    </row>
    <row r="43" spans="1:7">
      <c r="A43" s="128"/>
      <c r="B43" s="129"/>
      <c r="C43" s="129"/>
      <c r="D43" s="130"/>
      <c r="E43" s="131"/>
      <c r="F43" s="131"/>
      <c r="G43" s="131"/>
    </row>
    <row r="44" spans="1:7">
      <c r="A44" s="128"/>
      <c r="B44" s="129"/>
      <c r="C44" s="129"/>
      <c r="D44" s="130"/>
      <c r="E44" s="131"/>
      <c r="F44" s="131"/>
      <c r="G44" s="131"/>
    </row>
    <row r="45" spans="1:7">
      <c r="A45" s="128"/>
      <c r="B45" s="129"/>
      <c r="C45" s="129"/>
      <c r="D45" s="130"/>
      <c r="E45" s="131"/>
      <c r="F45" s="131"/>
      <c r="G45" s="131"/>
    </row>
    <row r="46" spans="1:7">
      <c r="A46" s="128"/>
      <c r="B46" s="129"/>
      <c r="C46" s="129"/>
      <c r="D46" s="130"/>
      <c r="E46" s="131"/>
      <c r="F46" s="131"/>
      <c r="G46" s="131"/>
    </row>
    <row r="47" spans="1:7">
      <c r="A47" s="128"/>
      <c r="B47" s="129"/>
      <c r="C47" s="129"/>
      <c r="D47" s="130"/>
      <c r="E47" s="131"/>
      <c r="F47" s="131"/>
      <c r="G47" s="131"/>
    </row>
    <row r="48" spans="1:7">
      <c r="A48" s="128"/>
      <c r="B48" s="129"/>
      <c r="C48" s="129"/>
      <c r="D48" s="130"/>
      <c r="E48" s="131"/>
      <c r="F48" s="131"/>
      <c r="G48" s="131"/>
    </row>
    <row r="49" spans="1:7">
      <c r="A49" s="128"/>
      <c r="B49" s="129"/>
      <c r="C49" s="129"/>
      <c r="D49" s="130"/>
      <c r="E49" s="131"/>
      <c r="F49" s="131"/>
      <c r="G49" s="131"/>
    </row>
    <row r="50" spans="1:7">
      <c r="A50" s="128"/>
      <c r="B50" s="129"/>
      <c r="C50" s="129"/>
      <c r="D50" s="130"/>
      <c r="E50" s="131"/>
      <c r="F50" s="131"/>
      <c r="G50" s="131"/>
    </row>
    <row r="51" spans="1:7">
      <c r="A51" s="128"/>
      <c r="B51" s="129"/>
      <c r="C51" s="129"/>
      <c r="D51" s="130"/>
      <c r="E51" s="131"/>
      <c r="F51" s="131"/>
      <c r="G51" s="131"/>
    </row>
    <row r="52" spans="1:7">
      <c r="A52" s="128"/>
      <c r="B52" s="129"/>
      <c r="C52" s="129"/>
      <c r="D52" s="130"/>
      <c r="E52" s="131"/>
      <c r="F52" s="131"/>
      <c r="G52" s="131"/>
    </row>
    <row r="53" spans="1:7">
      <c r="A53" s="128"/>
      <c r="B53" s="129"/>
      <c r="C53" s="129"/>
      <c r="D53" s="130"/>
      <c r="E53" s="131"/>
      <c r="F53" s="131"/>
      <c r="G53" s="131"/>
    </row>
    <row r="54" spans="1:7">
      <c r="A54" s="128"/>
      <c r="B54" s="129"/>
      <c r="C54" s="129"/>
      <c r="D54" s="130"/>
      <c r="E54" s="131"/>
      <c r="F54" s="131"/>
      <c r="G54" s="131"/>
    </row>
    <row r="55" spans="1:7">
      <c r="A55" s="128"/>
      <c r="B55" s="129"/>
      <c r="C55" s="129"/>
      <c r="D55" s="130"/>
      <c r="E55" s="131"/>
      <c r="F55" s="131"/>
      <c r="G55" s="131"/>
    </row>
    <row r="56" spans="1:7">
      <c r="A56" s="128"/>
      <c r="B56" s="129"/>
      <c r="C56" s="129"/>
      <c r="D56" s="130"/>
      <c r="E56" s="131"/>
      <c r="F56" s="131"/>
      <c r="G56" s="131"/>
    </row>
    <row r="57" spans="1:7">
      <c r="A57" s="128"/>
      <c r="B57" s="129"/>
      <c r="C57" s="129"/>
      <c r="D57" s="130"/>
      <c r="E57" s="131"/>
      <c r="F57" s="131"/>
      <c r="G57" s="131"/>
    </row>
    <row r="58" spans="1:7">
      <c r="A58" s="128"/>
      <c r="B58" s="129"/>
      <c r="C58" s="129"/>
      <c r="D58" s="130"/>
      <c r="E58" s="131"/>
      <c r="F58" s="131"/>
      <c r="G58" s="131"/>
    </row>
    <row r="59" spans="1:7">
      <c r="A59" s="128"/>
      <c r="B59" s="129"/>
      <c r="C59" s="129"/>
      <c r="D59" s="130"/>
      <c r="E59" s="131"/>
      <c r="F59" s="131"/>
      <c r="G59" s="131"/>
    </row>
    <row r="60" spans="1:7">
      <c r="A60" s="128"/>
      <c r="B60" s="129"/>
      <c r="C60" s="129"/>
      <c r="D60" s="130"/>
      <c r="E60" s="131"/>
      <c r="F60" s="131"/>
      <c r="G60" s="131"/>
    </row>
    <row r="61" spans="1:7">
      <c r="A61" s="128"/>
      <c r="B61" s="129"/>
      <c r="C61" s="129"/>
      <c r="D61" s="130"/>
      <c r="E61" s="131"/>
      <c r="F61" s="131"/>
      <c r="G61" s="131"/>
    </row>
    <row r="62" spans="1:7">
      <c r="A62" s="128"/>
      <c r="B62" s="129"/>
      <c r="C62" s="129"/>
      <c r="D62" s="130"/>
      <c r="E62" s="131"/>
      <c r="F62" s="131"/>
      <c r="G62" s="131"/>
    </row>
    <row r="63" spans="1:7">
      <c r="A63" s="128"/>
      <c r="B63" s="129"/>
      <c r="C63" s="129"/>
      <c r="D63" s="130"/>
      <c r="E63" s="131"/>
      <c r="F63" s="131"/>
      <c r="G63" s="131"/>
    </row>
    <row r="64" spans="1:7">
      <c r="A64" s="128"/>
      <c r="B64" s="129"/>
      <c r="C64" s="129"/>
      <c r="D64" s="130"/>
      <c r="E64" s="131"/>
      <c r="F64" s="131"/>
      <c r="G64" s="131"/>
    </row>
    <row r="65" spans="1:7">
      <c r="A65" s="128"/>
      <c r="B65" s="129"/>
      <c r="C65" s="129"/>
      <c r="D65" s="130"/>
      <c r="E65" s="131"/>
      <c r="F65" s="131"/>
      <c r="G65" s="131"/>
    </row>
    <row r="66" spans="1:7">
      <c r="A66" s="128"/>
      <c r="B66" s="129"/>
      <c r="C66" s="129"/>
      <c r="D66" s="130"/>
      <c r="E66" s="131"/>
      <c r="F66" s="131"/>
      <c r="G66" s="131"/>
    </row>
    <row r="67" spans="1:7">
      <c r="A67" s="128"/>
      <c r="B67" s="129"/>
      <c r="C67" s="129"/>
      <c r="D67" s="130"/>
      <c r="E67" s="131"/>
      <c r="F67" s="131"/>
      <c r="G67" s="131"/>
    </row>
    <row r="68" spans="1:7">
      <c r="A68" s="128"/>
      <c r="D68" s="132"/>
      <c r="E68" s="133"/>
      <c r="F68" s="133"/>
      <c r="G68" s="133"/>
    </row>
    <row r="69" spans="1:7">
      <c r="A69" s="87"/>
      <c r="D69" s="132"/>
      <c r="E69" s="133"/>
      <c r="F69" s="133"/>
      <c r="G69" s="133"/>
    </row>
    <row r="70" spans="1:7">
      <c r="A70" s="87"/>
      <c r="D70" s="132"/>
      <c r="E70" s="133"/>
      <c r="F70" s="133"/>
      <c r="G70" s="133"/>
    </row>
    <row r="71" spans="1:7">
      <c r="A71" s="87"/>
      <c r="D71" s="132"/>
      <c r="E71" s="133"/>
      <c r="F71" s="133"/>
      <c r="G71" s="133"/>
    </row>
    <row r="72" spans="1:7">
      <c r="A72" s="87"/>
      <c r="D72" s="132"/>
      <c r="E72" s="133"/>
      <c r="F72" s="133"/>
      <c r="G72" s="133"/>
    </row>
    <row r="73" spans="1:7">
      <c r="A73" s="87"/>
      <c r="D73" s="132"/>
      <c r="E73" s="133"/>
      <c r="F73" s="133"/>
      <c r="G73" s="133"/>
    </row>
    <row r="74" spans="1:7">
      <c r="A74" s="87"/>
      <c r="D74" s="132"/>
      <c r="E74" s="133"/>
      <c r="F74" s="133"/>
      <c r="G74" s="133"/>
    </row>
    <row r="75" spans="1:7">
      <c r="A75" s="87"/>
      <c r="D75" s="132"/>
      <c r="E75" s="133"/>
      <c r="F75" s="133"/>
      <c r="G75" s="133"/>
    </row>
    <row r="76" spans="1:7">
      <c r="A76" s="87"/>
      <c r="D76" s="132"/>
      <c r="E76" s="133"/>
      <c r="F76" s="133"/>
      <c r="G76" s="133"/>
    </row>
    <row r="77" spans="1:7">
      <c r="A77" s="87"/>
      <c r="D77" s="132"/>
      <c r="E77" s="133"/>
      <c r="F77" s="133"/>
      <c r="G77" s="133"/>
    </row>
    <row r="78" spans="1:7">
      <c r="A78" s="87"/>
      <c r="D78" s="132"/>
      <c r="E78" s="133"/>
      <c r="F78" s="133"/>
      <c r="G78" s="133"/>
    </row>
    <row r="79" spans="1:7">
      <c r="A79" s="87"/>
      <c r="D79" s="132"/>
      <c r="E79" s="133"/>
      <c r="F79" s="133"/>
      <c r="G79" s="133"/>
    </row>
    <row r="80" spans="1:7">
      <c r="A80" s="87"/>
      <c r="D80" s="132"/>
      <c r="E80" s="133"/>
      <c r="F80" s="133"/>
      <c r="G80" s="133"/>
    </row>
    <row r="81" spans="1:7">
      <c r="A81" s="87"/>
      <c r="D81" s="132"/>
      <c r="E81" s="133"/>
      <c r="F81" s="133"/>
      <c r="G81" s="133"/>
    </row>
    <row r="82" spans="1:7">
      <c r="A82" s="87"/>
      <c r="D82" s="132"/>
      <c r="E82" s="133"/>
      <c r="F82" s="133"/>
      <c r="G82" s="133"/>
    </row>
    <row r="83" spans="1:7">
      <c r="A83" s="87"/>
      <c r="D83" s="132"/>
      <c r="E83" s="133"/>
      <c r="F83" s="133"/>
      <c r="G83" s="133"/>
    </row>
    <row r="84" spans="1:7">
      <c r="A84" s="87"/>
      <c r="D84" s="132"/>
      <c r="E84" s="133"/>
      <c r="F84" s="133"/>
      <c r="G84" s="133"/>
    </row>
    <row r="85" spans="1:7">
      <c r="A85" s="87"/>
      <c r="D85" s="132"/>
      <c r="E85" s="133"/>
      <c r="F85" s="133"/>
      <c r="G85" s="133"/>
    </row>
    <row r="86" spans="1:7">
      <c r="A86" s="87"/>
      <c r="D86" s="132"/>
      <c r="E86" s="133"/>
      <c r="F86" s="133"/>
      <c r="G86" s="133"/>
    </row>
    <row r="87" spans="1:7">
      <c r="A87" s="87"/>
      <c r="D87" s="132"/>
      <c r="E87" s="133"/>
      <c r="F87" s="133"/>
      <c r="G87" s="133"/>
    </row>
    <row r="88" spans="1:7">
      <c r="A88" s="87"/>
      <c r="D88" s="132"/>
      <c r="E88" s="133"/>
      <c r="F88" s="133"/>
      <c r="G88" s="133"/>
    </row>
    <row r="89" spans="1:7">
      <c r="A89" s="87"/>
      <c r="D89" s="132"/>
      <c r="E89" s="133"/>
      <c r="F89" s="133"/>
      <c r="G89" s="133"/>
    </row>
    <row r="90" spans="1:7">
      <c r="A90" s="87"/>
      <c r="D90" s="132"/>
      <c r="E90" s="133"/>
      <c r="F90" s="133"/>
      <c r="G90" s="133"/>
    </row>
    <row r="91" spans="1:7">
      <c r="A91" s="87"/>
    </row>
    <row r="92" spans="1:7">
      <c r="A92" s="88"/>
    </row>
    <row r="93" spans="1:7">
      <c r="A93" s="88"/>
    </row>
    <row r="94" spans="1:7">
      <c r="A94" s="88"/>
    </row>
    <row r="95" spans="1:7">
      <c r="A95" s="88"/>
    </row>
    <row r="96" spans="1:7">
      <c r="A96" s="88"/>
    </row>
    <row r="97" spans="1:1">
      <c r="A97" s="88"/>
    </row>
    <row r="98" spans="1:1">
      <c r="A98" s="88"/>
    </row>
    <row r="99" spans="1:1">
      <c r="A99" s="88"/>
    </row>
    <row r="100" spans="1:1">
      <c r="A100" s="88"/>
    </row>
    <row r="101" spans="1:1">
      <c r="A101" s="88"/>
    </row>
    <row r="102" spans="1:1">
      <c r="A102" s="88"/>
    </row>
    <row r="103" spans="1:1">
      <c r="A103" s="88"/>
    </row>
    <row r="104" spans="1:1">
      <c r="A104" s="88"/>
    </row>
    <row r="105" spans="1:1">
      <c r="A105" s="88"/>
    </row>
    <row r="106" spans="1:1">
      <c r="A106" s="88"/>
    </row>
    <row r="107" spans="1:1">
      <c r="A107" s="88"/>
    </row>
    <row r="108" spans="1:1">
      <c r="A108" s="88"/>
    </row>
    <row r="109" spans="1:1">
      <c r="A109" s="88"/>
    </row>
    <row r="110" spans="1:1">
      <c r="A110" s="88"/>
    </row>
    <row r="111" spans="1:1">
      <c r="A111" s="88"/>
    </row>
    <row r="112" spans="1:1">
      <c r="A112" s="88"/>
    </row>
    <row r="113" spans="1:1">
      <c r="A113" s="88"/>
    </row>
    <row r="114" spans="1:1">
      <c r="A114" s="88"/>
    </row>
    <row r="115" spans="1:1">
      <c r="A115" s="88"/>
    </row>
    <row r="116" spans="1:1">
      <c r="A116" s="88"/>
    </row>
    <row r="117" spans="1:1">
      <c r="A117" s="88"/>
    </row>
    <row r="118" spans="1:1">
      <c r="A118" s="88"/>
    </row>
    <row r="119" spans="1:1">
      <c r="A119" s="88"/>
    </row>
    <row r="120" spans="1:1">
      <c r="A120" s="88"/>
    </row>
    <row r="121" spans="1:1">
      <c r="A121" s="88"/>
    </row>
    <row r="122" spans="1:1">
      <c r="A122" s="88"/>
    </row>
    <row r="123" spans="1:1">
      <c r="A123" s="88"/>
    </row>
    <row r="124" spans="1:1">
      <c r="A124" s="88"/>
    </row>
    <row r="125" spans="1:1">
      <c r="A125" s="88"/>
    </row>
    <row r="126" spans="1:1">
      <c r="A126" s="88"/>
    </row>
    <row r="127" spans="1:1">
      <c r="A127" s="88"/>
    </row>
    <row r="128" spans="1:1">
      <c r="A128" s="88"/>
    </row>
    <row r="129" spans="1:1">
      <c r="A129" s="88"/>
    </row>
    <row r="130" spans="1:1">
      <c r="A130" s="88"/>
    </row>
    <row r="131" spans="1:1">
      <c r="A131" s="88"/>
    </row>
    <row r="132" spans="1:1">
      <c r="A132" s="88"/>
    </row>
    <row r="133" spans="1:1">
      <c r="A133" s="88"/>
    </row>
    <row r="134" spans="1:1">
      <c r="A134" s="88"/>
    </row>
    <row r="135" spans="1:1">
      <c r="A135" s="88"/>
    </row>
    <row r="136" spans="1:1">
      <c r="A136" s="88"/>
    </row>
    <row r="137" spans="1:1">
      <c r="A137" s="88"/>
    </row>
    <row r="138" spans="1:1">
      <c r="A138" s="88"/>
    </row>
    <row r="139" spans="1:1">
      <c r="A139" s="88"/>
    </row>
    <row r="140" spans="1:1">
      <c r="A140" s="88"/>
    </row>
    <row r="141" spans="1:1">
      <c r="A141" s="88"/>
    </row>
    <row r="142" spans="1:1">
      <c r="A142" s="88"/>
    </row>
    <row r="143" spans="1:1">
      <c r="A143" s="88"/>
    </row>
    <row r="144" spans="1:1">
      <c r="A144" s="88"/>
    </row>
    <row r="145" spans="1:1">
      <c r="A145" s="88"/>
    </row>
    <row r="146" spans="1:1">
      <c r="A146" s="88"/>
    </row>
    <row r="147" spans="1:1">
      <c r="A147" s="88"/>
    </row>
    <row r="148" spans="1:1">
      <c r="A148" s="88"/>
    </row>
    <row r="149" spans="1:1">
      <c r="A149" s="88"/>
    </row>
    <row r="150" spans="1:1">
      <c r="A150" s="88"/>
    </row>
    <row r="151" spans="1:1">
      <c r="A151" s="88"/>
    </row>
    <row r="152" spans="1:1">
      <c r="A152" s="88"/>
    </row>
    <row r="153" spans="1:1">
      <c r="A153" s="88"/>
    </row>
    <row r="154" spans="1:1">
      <c r="A154" s="88"/>
    </row>
    <row r="155" spans="1:1">
      <c r="A155" s="88"/>
    </row>
    <row r="156" spans="1:1">
      <c r="A156" s="88"/>
    </row>
    <row r="157" spans="1:1">
      <c r="A157" s="88"/>
    </row>
    <row r="158" spans="1:1">
      <c r="A158" s="88"/>
    </row>
    <row r="159" spans="1:1">
      <c r="A159" s="88"/>
    </row>
    <row r="160" spans="1:1">
      <c r="A160" s="88"/>
    </row>
    <row r="161" spans="1:1">
      <c r="A161" s="88"/>
    </row>
    <row r="162" spans="1:1">
      <c r="A162" s="88"/>
    </row>
    <row r="163" spans="1:1">
      <c r="A163" s="88"/>
    </row>
    <row r="164" spans="1:1">
      <c r="A164" s="88"/>
    </row>
    <row r="165" spans="1:1">
      <c r="A165" s="88"/>
    </row>
    <row r="166" spans="1:1">
      <c r="A166" s="88"/>
    </row>
    <row r="167" spans="1:1">
      <c r="A167" s="88"/>
    </row>
    <row r="168" spans="1:1">
      <c r="A168" s="88"/>
    </row>
    <row r="169" spans="1:1">
      <c r="A169" s="88"/>
    </row>
    <row r="170" spans="1:1">
      <c r="A170" s="88"/>
    </row>
    <row r="171" spans="1:1">
      <c r="A171" s="88"/>
    </row>
    <row r="172" spans="1:1">
      <c r="A172" s="88"/>
    </row>
    <row r="173" spans="1:1">
      <c r="A173" s="88"/>
    </row>
    <row r="174" spans="1:1">
      <c r="A174" s="88"/>
    </row>
    <row r="175" spans="1:1">
      <c r="A175" s="88"/>
    </row>
    <row r="176" spans="1:1">
      <c r="A176" s="88"/>
    </row>
    <row r="177" spans="1:1">
      <c r="A177" s="88"/>
    </row>
    <row r="178" spans="1:1">
      <c r="A178" s="88"/>
    </row>
    <row r="179" spans="1:1">
      <c r="A179" s="88"/>
    </row>
    <row r="180" spans="1:1">
      <c r="A180" s="88"/>
    </row>
    <row r="181" spans="1:1">
      <c r="A181" s="88"/>
    </row>
    <row r="182" spans="1:1">
      <c r="A182" s="88"/>
    </row>
    <row r="183" spans="1:1">
      <c r="A183" s="88"/>
    </row>
    <row r="184" spans="1:1">
      <c r="A184" s="88"/>
    </row>
    <row r="185" spans="1:1">
      <c r="A185" s="88"/>
    </row>
    <row r="186" spans="1:1">
      <c r="A186" s="88"/>
    </row>
    <row r="187" spans="1:1">
      <c r="A187" s="88"/>
    </row>
    <row r="188" spans="1:1">
      <c r="A188" s="88"/>
    </row>
    <row r="189" spans="1:1">
      <c r="A189" s="88"/>
    </row>
    <row r="190" spans="1:1">
      <c r="A190" s="88"/>
    </row>
    <row r="191" spans="1:1">
      <c r="A191" s="88"/>
    </row>
    <row r="192" spans="1:1">
      <c r="A192" s="88"/>
    </row>
    <row r="193" spans="1:1">
      <c r="A193" s="88"/>
    </row>
    <row r="194" spans="1:1">
      <c r="A194" s="88"/>
    </row>
    <row r="195" spans="1:1">
      <c r="A195" s="88"/>
    </row>
    <row r="196" spans="1:1">
      <c r="A196" s="88"/>
    </row>
    <row r="197" spans="1:1">
      <c r="A197" s="88"/>
    </row>
    <row r="198" spans="1:1">
      <c r="A198" s="88"/>
    </row>
    <row r="199" spans="1:1">
      <c r="A199" s="88"/>
    </row>
    <row r="200" spans="1:1">
      <c r="A200" s="88"/>
    </row>
    <row r="201" spans="1:1">
      <c r="A201" s="88"/>
    </row>
    <row r="202" spans="1:1">
      <c r="A202" s="88"/>
    </row>
    <row r="203" spans="1:1">
      <c r="A203" s="88"/>
    </row>
    <row r="204" spans="1:1">
      <c r="A204" s="88"/>
    </row>
    <row r="205" spans="1:1">
      <c r="A205" s="88"/>
    </row>
    <row r="206" spans="1:1">
      <c r="A206" s="88"/>
    </row>
    <row r="207" spans="1:1">
      <c r="A207" s="88"/>
    </row>
    <row r="208" spans="1:1">
      <c r="A208" s="88"/>
    </row>
    <row r="209" spans="1:1">
      <c r="A209" s="88"/>
    </row>
    <row r="210" spans="1:1">
      <c r="A210" s="88"/>
    </row>
    <row r="211" spans="1:1">
      <c r="A211" s="88"/>
    </row>
    <row r="212" spans="1:1">
      <c r="A212" s="88"/>
    </row>
    <row r="213" spans="1:1">
      <c r="A213" s="88"/>
    </row>
    <row r="214" spans="1:1">
      <c r="A214" s="88"/>
    </row>
    <row r="215" spans="1:1">
      <c r="A215" s="88"/>
    </row>
    <row r="216" spans="1:1">
      <c r="A216" s="88"/>
    </row>
    <row r="217" spans="1:1">
      <c r="A217" s="88"/>
    </row>
    <row r="218" spans="1:1">
      <c r="A218" s="88"/>
    </row>
    <row r="219" spans="1:1">
      <c r="A219" s="88"/>
    </row>
    <row r="220" spans="1:1">
      <c r="A220" s="88"/>
    </row>
    <row r="221" spans="1:1">
      <c r="A221" s="88"/>
    </row>
    <row r="222" spans="1:1">
      <c r="A222" s="88"/>
    </row>
    <row r="223" spans="1:1">
      <c r="A223" s="88"/>
    </row>
    <row r="224" spans="1:1">
      <c r="A224" s="88"/>
    </row>
    <row r="225" spans="1:1">
      <c r="A225" s="88"/>
    </row>
    <row r="226" spans="1:1">
      <c r="A226" s="88"/>
    </row>
    <row r="227" spans="1:1">
      <c r="A227" s="88"/>
    </row>
    <row r="228" spans="1:1">
      <c r="A228" s="88"/>
    </row>
    <row r="229" spans="1:1">
      <c r="A229" s="88"/>
    </row>
    <row r="230" spans="1:1">
      <c r="A230" s="88"/>
    </row>
    <row r="231" spans="1:1">
      <c r="A231" s="88"/>
    </row>
    <row r="232" spans="1:1">
      <c r="A232" s="88"/>
    </row>
    <row r="233" spans="1:1">
      <c r="A233" s="88"/>
    </row>
    <row r="234" spans="1:1">
      <c r="A234" s="88"/>
    </row>
    <row r="235" spans="1:1">
      <c r="A235" s="88"/>
    </row>
    <row r="236" spans="1:1">
      <c r="A236" s="88"/>
    </row>
    <row r="237" spans="1:1">
      <c r="A237" s="88"/>
    </row>
    <row r="238" spans="1:1">
      <c r="A238" s="88"/>
    </row>
    <row r="239" spans="1:1">
      <c r="A239" s="88"/>
    </row>
    <row r="240" spans="1:1">
      <c r="A240" s="88"/>
    </row>
    <row r="241" spans="1:1">
      <c r="A241" s="88"/>
    </row>
    <row r="242" spans="1:1">
      <c r="A242" s="88"/>
    </row>
    <row r="243" spans="1:1">
      <c r="A243" s="88"/>
    </row>
    <row r="244" spans="1:1">
      <c r="A244" s="88"/>
    </row>
    <row r="245" spans="1:1">
      <c r="A245" s="88"/>
    </row>
    <row r="246" spans="1:1">
      <c r="A246" s="88"/>
    </row>
    <row r="247" spans="1:1">
      <c r="A247" s="88"/>
    </row>
    <row r="248" spans="1:1">
      <c r="A248" s="88"/>
    </row>
    <row r="249" spans="1:1">
      <c r="A249" s="88"/>
    </row>
    <row r="250" spans="1:1">
      <c r="A250" s="88"/>
    </row>
    <row r="251" spans="1:1">
      <c r="A251" s="88"/>
    </row>
    <row r="252" spans="1:1">
      <c r="A252" s="88"/>
    </row>
    <row r="253" spans="1:1">
      <c r="A253" s="88"/>
    </row>
    <row r="254" spans="1:1">
      <c r="A254" s="88"/>
    </row>
    <row r="255" spans="1:1">
      <c r="A255" s="88"/>
    </row>
    <row r="256" spans="1:1">
      <c r="A256" s="88"/>
    </row>
    <row r="257" spans="1:1">
      <c r="A257" s="88"/>
    </row>
    <row r="258" spans="1:1">
      <c r="A258" s="88"/>
    </row>
  </sheetData>
  <sheetProtection algorithmName="SHA-512" hashValue="fSfAywoYAJCIwng14UUZlpbK1xCzc1BeAmEaD0uwWmxBIyTwJTEE9Py3vE8Pxn1IasR7UYMZEqNMqfppjwLiGg==" saltValue="uknyqsNaAZRpui8oYP/kSg==" spinCount="100000" sheet="1" objects="1" scenarios="1" selectLockedCells="1" selectUnlockedCells="1"/>
  <mergeCells count="5">
    <mergeCell ref="B37:D37"/>
    <mergeCell ref="B38:D38"/>
    <mergeCell ref="F37:G37"/>
    <mergeCell ref="F38:G38"/>
    <mergeCell ref="A2:G2"/>
  </mergeCells>
  <pageMargins left="0.59055118110236227" right="0.59055118110236227" top="0.98425196850393704" bottom="0.59055118110236227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8"/>
  <sheetViews>
    <sheetView view="pageBreakPreview" topLeftCell="A10" zoomScale="60" zoomScaleNormal="75" workbookViewId="0">
      <selection activeCell="F22" sqref="F22:H22"/>
    </sheetView>
  </sheetViews>
  <sheetFormatPr defaultColWidth="9.109375" defaultRowHeight="18"/>
  <cols>
    <col min="1" max="1" width="44.88671875" style="9" customWidth="1"/>
    <col min="2" max="2" width="19.33203125" style="303" customWidth="1"/>
    <col min="3" max="3" width="15.88671875" style="9" customWidth="1"/>
    <col min="4" max="4" width="16.109375" style="9" customWidth="1"/>
    <col min="5" max="5" width="15.44140625" style="9" customWidth="1"/>
    <col min="6" max="6" width="16.5546875" style="9" customWidth="1"/>
    <col min="7" max="7" width="15.33203125" style="9" customWidth="1"/>
    <col min="8" max="8" width="16.5546875" style="9" customWidth="1"/>
    <col min="9" max="9" width="16.109375" style="9" customWidth="1"/>
    <col min="10" max="10" width="16.44140625" style="9" customWidth="1"/>
    <col min="11" max="11" width="16.5546875" style="9" customWidth="1"/>
    <col min="12" max="12" width="16.88671875" style="9" customWidth="1"/>
    <col min="13" max="15" width="16.6640625" style="9" customWidth="1"/>
    <col min="16" max="16384" width="9.109375" style="9"/>
  </cols>
  <sheetData>
    <row r="1" spans="1:15" ht="20.399999999999999">
      <c r="O1" s="328" t="s">
        <v>172</v>
      </c>
    </row>
    <row r="2" spans="1:15" s="446" customFormat="1" ht="29.25" customHeight="1">
      <c r="A2" s="568" t="s">
        <v>66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</row>
    <row r="3" spans="1:15" s="446" customFormat="1" ht="29.25" customHeight="1">
      <c r="A3" s="568" t="s">
        <v>396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</row>
    <row r="4" spans="1:15" s="446" customFormat="1" ht="29.25" customHeight="1">
      <c r="A4" s="569" t="s">
        <v>287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</row>
    <row r="5" spans="1:15" ht="21">
      <c r="A5" s="570"/>
      <c r="B5" s="570"/>
      <c r="C5" s="570"/>
      <c r="D5" s="570"/>
      <c r="E5" s="570"/>
      <c r="F5" s="570"/>
      <c r="G5" s="570"/>
      <c r="H5" s="570"/>
      <c r="I5" s="570"/>
      <c r="J5" s="570"/>
      <c r="K5" s="570"/>
      <c r="L5" s="570"/>
      <c r="M5" s="570"/>
      <c r="N5" s="570"/>
      <c r="O5" s="570"/>
    </row>
    <row r="6" spans="1:15" ht="41.25" customHeight="1">
      <c r="A6" s="526" t="s">
        <v>131</v>
      </c>
      <c r="B6" s="526"/>
      <c r="C6" s="526"/>
      <c r="D6" s="526"/>
      <c r="E6" s="526"/>
      <c r="F6" s="526"/>
      <c r="G6" s="526"/>
      <c r="H6" s="526"/>
      <c r="I6" s="526"/>
      <c r="J6" s="526"/>
      <c r="K6" s="526"/>
      <c r="L6" s="526"/>
      <c r="M6" s="526"/>
      <c r="N6" s="526"/>
      <c r="O6" s="526"/>
    </row>
    <row r="7" spans="1:15" ht="41.25" customHeight="1">
      <c r="A7" s="571" t="s">
        <v>113</v>
      </c>
      <c r="B7" s="571"/>
      <c r="C7" s="571"/>
      <c r="D7" s="571"/>
      <c r="E7" s="571"/>
      <c r="F7" s="571"/>
      <c r="G7" s="571"/>
      <c r="H7" s="571"/>
      <c r="I7" s="571"/>
      <c r="J7" s="571"/>
      <c r="K7" s="571"/>
      <c r="L7" s="571"/>
      <c r="M7" s="571"/>
      <c r="N7" s="571"/>
      <c r="O7" s="571"/>
    </row>
    <row r="8" spans="1:15" s="44" customFormat="1" ht="74.25" customHeight="1">
      <c r="A8" s="518" t="s">
        <v>102</v>
      </c>
      <c r="B8" s="518"/>
      <c r="C8" s="516" t="s">
        <v>368</v>
      </c>
      <c r="D8" s="516"/>
      <c r="E8" s="517"/>
      <c r="F8" s="515" t="s">
        <v>397</v>
      </c>
      <c r="G8" s="516"/>
      <c r="H8" s="517"/>
      <c r="I8" s="518" t="s">
        <v>398</v>
      </c>
      <c r="J8" s="518"/>
      <c r="K8" s="518"/>
      <c r="L8" s="518" t="s">
        <v>210</v>
      </c>
      <c r="M8" s="518"/>
      <c r="N8" s="515" t="s">
        <v>211</v>
      </c>
      <c r="O8" s="517"/>
    </row>
    <row r="9" spans="1:15" s="44" customFormat="1" ht="27.75" customHeight="1">
      <c r="A9" s="518">
        <v>1</v>
      </c>
      <c r="B9" s="518"/>
      <c r="C9" s="516">
        <v>2</v>
      </c>
      <c r="D9" s="516"/>
      <c r="E9" s="517"/>
      <c r="F9" s="515">
        <v>3</v>
      </c>
      <c r="G9" s="516"/>
      <c r="H9" s="517"/>
      <c r="I9" s="518">
        <v>4</v>
      </c>
      <c r="J9" s="518"/>
      <c r="K9" s="518"/>
      <c r="L9" s="515">
        <v>5</v>
      </c>
      <c r="M9" s="517"/>
      <c r="N9" s="518">
        <v>6</v>
      </c>
      <c r="O9" s="518"/>
    </row>
    <row r="10" spans="1:15" s="44" customFormat="1" ht="135.75" customHeight="1">
      <c r="A10" s="507" t="s">
        <v>321</v>
      </c>
      <c r="B10" s="507"/>
      <c r="C10" s="511">
        <f>SUM(C11:E13)</f>
        <v>215</v>
      </c>
      <c r="D10" s="512"/>
      <c r="E10" s="513"/>
      <c r="F10" s="511">
        <f>SUM(F11:H13)</f>
        <v>209</v>
      </c>
      <c r="G10" s="512"/>
      <c r="H10" s="513"/>
      <c r="I10" s="511">
        <f>SUM(I11:K13)</f>
        <v>203</v>
      </c>
      <c r="J10" s="512"/>
      <c r="K10" s="513"/>
      <c r="L10" s="514">
        <f t="shared" ref="L10:L25" si="0">I10-F10</f>
        <v>-6</v>
      </c>
      <c r="M10" s="514"/>
      <c r="N10" s="524">
        <f t="shared" ref="N10:N25" si="1">IF(F10=0,0,I10/F10*100)</f>
        <v>97.1</v>
      </c>
      <c r="O10" s="525"/>
    </row>
    <row r="11" spans="1:15" s="44" customFormat="1" ht="33" customHeight="1">
      <c r="A11" s="502" t="s">
        <v>104</v>
      </c>
      <c r="B11" s="502"/>
      <c r="C11" s="499">
        <v>1</v>
      </c>
      <c r="D11" s="500"/>
      <c r="E11" s="501"/>
      <c r="F11" s="499">
        <v>1</v>
      </c>
      <c r="G11" s="500"/>
      <c r="H11" s="501"/>
      <c r="I11" s="499">
        <v>1</v>
      </c>
      <c r="J11" s="500"/>
      <c r="K11" s="501"/>
      <c r="L11" s="523">
        <f t="shared" si="0"/>
        <v>0</v>
      </c>
      <c r="M11" s="523"/>
      <c r="N11" s="503">
        <f t="shared" si="1"/>
        <v>100</v>
      </c>
      <c r="O11" s="504"/>
    </row>
    <row r="12" spans="1:15" s="44" customFormat="1" ht="33" customHeight="1">
      <c r="A12" s="502" t="s">
        <v>103</v>
      </c>
      <c r="B12" s="502"/>
      <c r="C12" s="499">
        <v>40</v>
      </c>
      <c r="D12" s="500"/>
      <c r="E12" s="501"/>
      <c r="F12" s="499">
        <v>40</v>
      </c>
      <c r="G12" s="500"/>
      <c r="H12" s="501"/>
      <c r="I12" s="499">
        <v>40</v>
      </c>
      <c r="J12" s="500"/>
      <c r="K12" s="501"/>
      <c r="L12" s="523">
        <f t="shared" si="0"/>
        <v>0</v>
      </c>
      <c r="M12" s="523"/>
      <c r="N12" s="503">
        <f t="shared" si="1"/>
        <v>100</v>
      </c>
      <c r="O12" s="504"/>
    </row>
    <row r="13" spans="1:15" s="44" customFormat="1" ht="33" customHeight="1">
      <c r="A13" s="502" t="s">
        <v>105</v>
      </c>
      <c r="B13" s="502"/>
      <c r="C13" s="499">
        <v>174</v>
      </c>
      <c r="D13" s="500"/>
      <c r="E13" s="501"/>
      <c r="F13" s="499">
        <v>168</v>
      </c>
      <c r="G13" s="500"/>
      <c r="H13" s="501"/>
      <c r="I13" s="499">
        <v>162</v>
      </c>
      <c r="J13" s="500"/>
      <c r="K13" s="501"/>
      <c r="L13" s="523">
        <f t="shared" si="0"/>
        <v>-6</v>
      </c>
      <c r="M13" s="523"/>
      <c r="N13" s="503">
        <f t="shared" si="1"/>
        <v>96.4</v>
      </c>
      <c r="O13" s="504"/>
    </row>
    <row r="14" spans="1:15" s="44" customFormat="1" ht="44.25" customHeight="1">
      <c r="A14" s="507" t="s">
        <v>159</v>
      </c>
      <c r="B14" s="507"/>
      <c r="C14" s="511">
        <f>SUM(C15:E17)</f>
        <v>23592</v>
      </c>
      <c r="D14" s="512"/>
      <c r="E14" s="513"/>
      <c r="F14" s="511">
        <f>SUM(F15:H17)</f>
        <v>25202</v>
      </c>
      <c r="G14" s="512"/>
      <c r="H14" s="513"/>
      <c r="I14" s="511">
        <f>I15+I16+I17</f>
        <v>26002</v>
      </c>
      <c r="J14" s="512"/>
      <c r="K14" s="513"/>
      <c r="L14" s="514">
        <f t="shared" si="0"/>
        <v>800</v>
      </c>
      <c r="M14" s="514"/>
      <c r="N14" s="524">
        <f t="shared" si="1"/>
        <v>103.2</v>
      </c>
      <c r="O14" s="525"/>
    </row>
    <row r="15" spans="1:15" s="44" customFormat="1" ht="33" customHeight="1">
      <c r="A15" s="502" t="s">
        <v>104</v>
      </c>
      <c r="B15" s="502"/>
      <c r="C15" s="499">
        <v>234</v>
      </c>
      <c r="D15" s="500"/>
      <c r="E15" s="501"/>
      <c r="F15" s="499">
        <v>249</v>
      </c>
      <c r="G15" s="500"/>
      <c r="H15" s="501"/>
      <c r="I15" s="499">
        <v>160</v>
      </c>
      <c r="J15" s="500"/>
      <c r="K15" s="501"/>
      <c r="L15" s="523">
        <f t="shared" si="0"/>
        <v>-89</v>
      </c>
      <c r="M15" s="523"/>
      <c r="N15" s="503">
        <f t="shared" si="1"/>
        <v>64.3</v>
      </c>
      <c r="O15" s="504"/>
    </row>
    <row r="16" spans="1:15" s="44" customFormat="1" ht="33" customHeight="1">
      <c r="A16" s="502" t="s">
        <v>103</v>
      </c>
      <c r="B16" s="502"/>
      <c r="C16" s="499">
        <v>6884</v>
      </c>
      <c r="D16" s="500"/>
      <c r="E16" s="501"/>
      <c r="F16" s="499">
        <v>7125</v>
      </c>
      <c r="G16" s="500"/>
      <c r="H16" s="501"/>
      <c r="I16" s="499">
        <v>7323</v>
      </c>
      <c r="J16" s="500"/>
      <c r="K16" s="501"/>
      <c r="L16" s="523">
        <f t="shared" si="0"/>
        <v>198</v>
      </c>
      <c r="M16" s="523"/>
      <c r="N16" s="503">
        <f t="shared" si="1"/>
        <v>102.8</v>
      </c>
      <c r="O16" s="504"/>
    </row>
    <row r="17" spans="1:25" s="44" customFormat="1" ht="33" customHeight="1">
      <c r="A17" s="502" t="s">
        <v>105</v>
      </c>
      <c r="B17" s="502"/>
      <c r="C17" s="499">
        <v>16474</v>
      </c>
      <c r="D17" s="500"/>
      <c r="E17" s="501"/>
      <c r="F17" s="499">
        <v>17828</v>
      </c>
      <c r="G17" s="500"/>
      <c r="H17" s="501"/>
      <c r="I17" s="499">
        <v>18519</v>
      </c>
      <c r="J17" s="500"/>
      <c r="K17" s="501"/>
      <c r="L17" s="523">
        <f t="shared" si="0"/>
        <v>691</v>
      </c>
      <c r="M17" s="523"/>
      <c r="N17" s="503">
        <f t="shared" si="1"/>
        <v>103.9</v>
      </c>
      <c r="O17" s="504"/>
    </row>
    <row r="18" spans="1:25" s="44" customFormat="1" ht="47.25" customHeight="1">
      <c r="A18" s="507" t="s">
        <v>160</v>
      </c>
      <c r="B18" s="507"/>
      <c r="C18" s="511">
        <f>'I. Фін результат'!C95</f>
        <v>23536</v>
      </c>
      <c r="D18" s="512"/>
      <c r="E18" s="513"/>
      <c r="F18" s="511">
        <f>'I. Фін результат'!E95</f>
        <v>25202</v>
      </c>
      <c r="G18" s="512"/>
      <c r="H18" s="513"/>
      <c r="I18" s="511">
        <f>'I. Фін результат'!F95</f>
        <v>26041</v>
      </c>
      <c r="J18" s="512"/>
      <c r="K18" s="513"/>
      <c r="L18" s="514">
        <f t="shared" si="0"/>
        <v>839</v>
      </c>
      <c r="M18" s="514"/>
      <c r="N18" s="524">
        <f t="shared" si="1"/>
        <v>103.3</v>
      </c>
      <c r="O18" s="525"/>
    </row>
    <row r="19" spans="1:25" s="44" customFormat="1" ht="33" customHeight="1">
      <c r="A19" s="502" t="s">
        <v>104</v>
      </c>
      <c r="B19" s="502"/>
      <c r="C19" s="499">
        <v>237</v>
      </c>
      <c r="D19" s="500"/>
      <c r="E19" s="501"/>
      <c r="F19" s="499">
        <v>249</v>
      </c>
      <c r="G19" s="500"/>
      <c r="H19" s="501"/>
      <c r="I19" s="499">
        <v>160</v>
      </c>
      <c r="J19" s="500"/>
      <c r="K19" s="501"/>
      <c r="L19" s="523">
        <f t="shared" si="0"/>
        <v>-89</v>
      </c>
      <c r="M19" s="523"/>
      <c r="N19" s="503">
        <f t="shared" si="1"/>
        <v>64.3</v>
      </c>
      <c r="O19" s="504"/>
    </row>
    <row r="20" spans="1:25" s="44" customFormat="1" ht="33" customHeight="1">
      <c r="A20" s="502" t="s">
        <v>103</v>
      </c>
      <c r="B20" s="502"/>
      <c r="C20" s="499">
        <v>6947</v>
      </c>
      <c r="D20" s="500"/>
      <c r="E20" s="501"/>
      <c r="F20" s="499">
        <v>7125</v>
      </c>
      <c r="G20" s="500"/>
      <c r="H20" s="501"/>
      <c r="I20" s="499">
        <v>7378</v>
      </c>
      <c r="J20" s="500"/>
      <c r="K20" s="501"/>
      <c r="L20" s="523">
        <f t="shared" si="0"/>
        <v>253</v>
      </c>
      <c r="M20" s="523"/>
      <c r="N20" s="503">
        <f t="shared" si="1"/>
        <v>103.6</v>
      </c>
      <c r="O20" s="504"/>
    </row>
    <row r="21" spans="1:25" s="44" customFormat="1" ht="33" customHeight="1">
      <c r="A21" s="502" t="s">
        <v>105</v>
      </c>
      <c r="B21" s="502"/>
      <c r="C21" s="499">
        <v>16352</v>
      </c>
      <c r="D21" s="500"/>
      <c r="E21" s="501"/>
      <c r="F21" s="499">
        <v>17828</v>
      </c>
      <c r="G21" s="500"/>
      <c r="H21" s="501"/>
      <c r="I21" s="499">
        <f>I18-I19-I20</f>
        <v>18503</v>
      </c>
      <c r="J21" s="500"/>
      <c r="K21" s="501"/>
      <c r="L21" s="523">
        <f t="shared" si="0"/>
        <v>675</v>
      </c>
      <c r="M21" s="523"/>
      <c r="N21" s="503">
        <f t="shared" si="1"/>
        <v>103.8</v>
      </c>
      <c r="O21" s="504"/>
    </row>
    <row r="22" spans="1:25" s="44" customFormat="1" ht="71.25" customHeight="1">
      <c r="A22" s="507" t="s">
        <v>186</v>
      </c>
      <c r="B22" s="507"/>
      <c r="C22" s="511">
        <f>IF(C10=0,0,ROUND(C18/C10/6*1000,0))</f>
        <v>18245</v>
      </c>
      <c r="D22" s="512"/>
      <c r="E22" s="513"/>
      <c r="F22" s="511">
        <f>IF(F10=0,0,ROUND(F18/F10/6*1000,0))</f>
        <v>20097</v>
      </c>
      <c r="G22" s="512"/>
      <c r="H22" s="513"/>
      <c r="I22" s="511">
        <f>IF(I10=0,0,ROUND(I18/I10/6*1000,0))</f>
        <v>21380</v>
      </c>
      <c r="J22" s="512"/>
      <c r="K22" s="513"/>
      <c r="L22" s="514">
        <f t="shared" si="0"/>
        <v>1283</v>
      </c>
      <c r="M22" s="514"/>
      <c r="N22" s="524">
        <f t="shared" si="1"/>
        <v>106.4</v>
      </c>
      <c r="O22" s="525"/>
    </row>
    <row r="23" spans="1:25" s="44" customFormat="1" ht="33" customHeight="1">
      <c r="A23" s="502" t="s">
        <v>104</v>
      </c>
      <c r="B23" s="502"/>
      <c r="C23" s="499">
        <f>IF(C11=0,0,ROUND(C19/C11/6*1000,0))</f>
        <v>39500</v>
      </c>
      <c r="D23" s="500"/>
      <c r="E23" s="501"/>
      <c r="F23" s="499">
        <f>IF(F11=0,0,ROUND(F19/F11/6*1000,0))</f>
        <v>41500</v>
      </c>
      <c r="G23" s="500"/>
      <c r="H23" s="501"/>
      <c r="I23" s="499">
        <f>IF(I11=0,0,ROUND(I19/I11/6*1000,0))</f>
        <v>26667</v>
      </c>
      <c r="J23" s="500"/>
      <c r="K23" s="501"/>
      <c r="L23" s="523">
        <f t="shared" si="0"/>
        <v>-14833</v>
      </c>
      <c r="M23" s="523"/>
      <c r="N23" s="503">
        <f t="shared" si="1"/>
        <v>64.3</v>
      </c>
      <c r="O23" s="504"/>
    </row>
    <row r="24" spans="1:25" s="44" customFormat="1" ht="33" customHeight="1">
      <c r="A24" s="502" t="s">
        <v>103</v>
      </c>
      <c r="B24" s="502"/>
      <c r="C24" s="499">
        <f>IF(C12=0,0,ROUND(C20/C12/6*1000,0))</f>
        <v>28946</v>
      </c>
      <c r="D24" s="500"/>
      <c r="E24" s="501"/>
      <c r="F24" s="499">
        <f>IF(F12=0,0,ROUND(F20/F12/6*1000,0))</f>
        <v>29688</v>
      </c>
      <c r="G24" s="500"/>
      <c r="H24" s="501"/>
      <c r="I24" s="499">
        <f>IF(I12=0,0,ROUND(I20/I12/6*1000,0))</f>
        <v>30742</v>
      </c>
      <c r="J24" s="500"/>
      <c r="K24" s="501"/>
      <c r="L24" s="523">
        <f t="shared" si="0"/>
        <v>1054</v>
      </c>
      <c r="M24" s="523"/>
      <c r="N24" s="503">
        <f t="shared" si="1"/>
        <v>103.6</v>
      </c>
      <c r="O24" s="504"/>
    </row>
    <row r="25" spans="1:25" s="44" customFormat="1" ht="33" customHeight="1">
      <c r="A25" s="502" t="s">
        <v>105</v>
      </c>
      <c r="B25" s="502"/>
      <c r="C25" s="499">
        <f>IF(C13=0,0,ROUND(C21/C13/6*1000,0))</f>
        <v>15663</v>
      </c>
      <c r="D25" s="500"/>
      <c r="E25" s="501"/>
      <c r="F25" s="499">
        <f>IF(F13=0,0,ROUND(F21/F13/6*1000,0))</f>
        <v>17687</v>
      </c>
      <c r="G25" s="500"/>
      <c r="H25" s="501"/>
      <c r="I25" s="499">
        <f>IF(I13=0,0,ROUND(I21/I13/6*1000,0))</f>
        <v>19036</v>
      </c>
      <c r="J25" s="500"/>
      <c r="K25" s="501"/>
      <c r="L25" s="523">
        <f t="shared" si="0"/>
        <v>1349</v>
      </c>
      <c r="M25" s="523"/>
      <c r="N25" s="503">
        <f t="shared" si="1"/>
        <v>107.6</v>
      </c>
      <c r="O25" s="504"/>
      <c r="W25" s="506"/>
      <c r="X25" s="506"/>
      <c r="Y25" s="506"/>
    </row>
    <row r="26" spans="1:25" s="44" customFormat="1" ht="13.5" customHeight="1">
      <c r="A26" s="327"/>
      <c r="B26" s="327"/>
      <c r="C26" s="327"/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325"/>
      <c r="O26" s="325"/>
      <c r="W26" s="497"/>
      <c r="X26" s="497"/>
      <c r="Y26" s="497"/>
    </row>
    <row r="27" spans="1:25" ht="21">
      <c r="A27" s="505"/>
      <c r="B27" s="505"/>
      <c r="C27" s="505"/>
      <c r="D27" s="505"/>
      <c r="E27" s="505"/>
      <c r="F27" s="505"/>
      <c r="G27" s="505"/>
      <c r="H27" s="505"/>
      <c r="I27" s="505"/>
      <c r="J27" s="505"/>
      <c r="K27" s="505"/>
      <c r="L27" s="505"/>
      <c r="M27" s="505"/>
      <c r="N27" s="505"/>
      <c r="O27" s="505"/>
      <c r="W27" s="497"/>
      <c r="X27" s="497"/>
      <c r="Y27" s="497"/>
    </row>
    <row r="28" spans="1:25" ht="11.25" hidden="1" customHeight="1">
      <c r="A28" s="324"/>
      <c r="B28" s="324"/>
      <c r="C28" s="324"/>
      <c r="D28" s="324"/>
      <c r="E28" s="324"/>
      <c r="F28" s="324"/>
      <c r="G28" s="324"/>
      <c r="H28" s="324"/>
      <c r="I28" s="324"/>
      <c r="J28" s="21"/>
      <c r="K28" s="21"/>
      <c r="L28" s="21"/>
      <c r="M28" s="21"/>
      <c r="N28" s="21"/>
      <c r="O28" s="21"/>
      <c r="W28" s="497"/>
      <c r="X28" s="497"/>
      <c r="Y28" s="497"/>
    </row>
    <row r="29" spans="1:25" ht="22.8">
      <c r="A29" s="526" t="s">
        <v>213</v>
      </c>
      <c r="B29" s="526"/>
      <c r="C29" s="526"/>
      <c r="D29" s="526"/>
      <c r="E29" s="526"/>
      <c r="F29" s="526"/>
      <c r="G29" s="526"/>
      <c r="H29" s="526"/>
      <c r="I29" s="526"/>
      <c r="J29" s="526"/>
      <c r="W29" s="44"/>
      <c r="X29" s="44"/>
      <c r="Y29" s="44"/>
    </row>
    <row r="30" spans="1:25" ht="9.75" customHeight="1">
      <c r="A30" s="313"/>
      <c r="W30" s="44"/>
      <c r="X30" s="44"/>
      <c r="Y30" s="44"/>
    </row>
    <row r="31" spans="1:25" ht="37.5" customHeight="1">
      <c r="A31" s="557" t="s">
        <v>217</v>
      </c>
      <c r="B31" s="558"/>
      <c r="C31" s="559"/>
      <c r="D31" s="519" t="s">
        <v>397</v>
      </c>
      <c r="E31" s="520"/>
      <c r="F31" s="521"/>
      <c r="G31" s="522" t="s">
        <v>398</v>
      </c>
      <c r="H31" s="522"/>
      <c r="I31" s="522"/>
      <c r="J31" s="522" t="s">
        <v>218</v>
      </c>
      <c r="K31" s="522"/>
      <c r="L31" s="522"/>
      <c r="M31" s="519" t="s">
        <v>219</v>
      </c>
      <c r="N31" s="520"/>
      <c r="O31" s="521"/>
    </row>
    <row r="32" spans="1:25" ht="155.25" customHeight="1">
      <c r="A32" s="560"/>
      <c r="B32" s="561"/>
      <c r="C32" s="562"/>
      <c r="D32" s="322" t="s">
        <v>214</v>
      </c>
      <c r="E32" s="322" t="s">
        <v>215</v>
      </c>
      <c r="F32" s="322" t="s">
        <v>216</v>
      </c>
      <c r="G32" s="322" t="s">
        <v>214</v>
      </c>
      <c r="H32" s="322" t="s">
        <v>215</v>
      </c>
      <c r="I32" s="322" t="s">
        <v>216</v>
      </c>
      <c r="J32" s="322" t="s">
        <v>214</v>
      </c>
      <c r="K32" s="322" t="s">
        <v>215</v>
      </c>
      <c r="L32" s="322" t="s">
        <v>216</v>
      </c>
      <c r="M32" s="323" t="s">
        <v>220</v>
      </c>
      <c r="N32" s="323" t="s">
        <v>221</v>
      </c>
      <c r="O32" s="323" t="s">
        <v>222</v>
      </c>
    </row>
    <row r="33" spans="1:15" ht="25.5" customHeight="1">
      <c r="A33" s="519">
        <v>1</v>
      </c>
      <c r="B33" s="520"/>
      <c r="C33" s="521"/>
      <c r="D33" s="322">
        <v>2</v>
      </c>
      <c r="E33" s="322">
        <v>3</v>
      </c>
      <c r="F33" s="322">
        <v>4</v>
      </c>
      <c r="G33" s="322">
        <v>5</v>
      </c>
      <c r="H33" s="321">
        <v>6</v>
      </c>
      <c r="I33" s="321">
        <v>7</v>
      </c>
      <c r="J33" s="321">
        <v>8</v>
      </c>
      <c r="K33" s="321">
        <v>9</v>
      </c>
      <c r="L33" s="321">
        <v>10</v>
      </c>
      <c r="M33" s="321">
        <v>11</v>
      </c>
      <c r="N33" s="321">
        <v>12</v>
      </c>
      <c r="O33" s="321">
        <v>13</v>
      </c>
    </row>
    <row r="34" spans="1:15" ht="34.5" customHeight="1">
      <c r="A34" s="508" t="s">
        <v>236</v>
      </c>
      <c r="B34" s="509"/>
      <c r="C34" s="510"/>
      <c r="D34" s="320">
        <v>49006</v>
      </c>
      <c r="E34" s="320"/>
      <c r="F34" s="320"/>
      <c r="G34" s="320">
        <v>49551</v>
      </c>
      <c r="H34" s="379"/>
      <c r="I34" s="392"/>
      <c r="J34" s="383">
        <f t="shared" ref="J34:J45" si="2">G34-D34</f>
        <v>545</v>
      </c>
      <c r="K34" s="379"/>
      <c r="L34" s="379"/>
      <c r="M34" s="319">
        <f>IF(D34=0,0,G34/D34*100)</f>
        <v>101.1</v>
      </c>
      <c r="N34" s="321"/>
      <c r="O34" s="321"/>
    </row>
    <row r="35" spans="1:15" ht="34.5" customHeight="1">
      <c r="A35" s="508" t="s">
        <v>278</v>
      </c>
      <c r="B35" s="509"/>
      <c r="C35" s="510"/>
      <c r="D35" s="320">
        <v>4266</v>
      </c>
      <c r="E35" s="320"/>
      <c r="F35" s="320"/>
      <c r="G35" s="320">
        <v>4298</v>
      </c>
      <c r="H35" s="379"/>
      <c r="I35" s="392"/>
      <c r="J35" s="383">
        <f t="shared" si="2"/>
        <v>32</v>
      </c>
      <c r="K35" s="379"/>
      <c r="L35" s="379"/>
      <c r="M35" s="319">
        <f t="shared" ref="M35:M42" si="3">IF(D35=0,0,G35/D35*100)</f>
        <v>100.8</v>
      </c>
      <c r="N35" s="321"/>
      <c r="O35" s="321"/>
    </row>
    <row r="36" spans="1:15" ht="34.5" customHeight="1">
      <c r="A36" s="508" t="s">
        <v>234</v>
      </c>
      <c r="B36" s="509"/>
      <c r="C36" s="510"/>
      <c r="D36" s="320">
        <v>16900</v>
      </c>
      <c r="E36" s="320"/>
      <c r="F36" s="320"/>
      <c r="G36" s="320">
        <v>17356</v>
      </c>
      <c r="H36" s="379"/>
      <c r="I36" s="392"/>
      <c r="J36" s="383">
        <f t="shared" si="2"/>
        <v>456</v>
      </c>
      <c r="K36" s="379"/>
      <c r="L36" s="379"/>
      <c r="M36" s="319">
        <f t="shared" si="3"/>
        <v>102.7</v>
      </c>
      <c r="N36" s="321"/>
      <c r="O36" s="321"/>
    </row>
    <row r="37" spans="1:15" ht="34.5" customHeight="1">
      <c r="A37" s="508" t="s">
        <v>237</v>
      </c>
      <c r="B37" s="509"/>
      <c r="C37" s="510"/>
      <c r="D37" s="320">
        <v>3604</v>
      </c>
      <c r="E37" s="320"/>
      <c r="F37" s="320"/>
      <c r="G37" s="320">
        <v>3604</v>
      </c>
      <c r="H37" s="379"/>
      <c r="I37" s="392"/>
      <c r="J37" s="383">
        <f t="shared" si="2"/>
        <v>0</v>
      </c>
      <c r="K37" s="379"/>
      <c r="L37" s="379"/>
      <c r="M37" s="319">
        <f t="shared" si="3"/>
        <v>100</v>
      </c>
      <c r="N37" s="321"/>
      <c r="O37" s="321"/>
    </row>
    <row r="38" spans="1:15" ht="34.5" customHeight="1">
      <c r="A38" s="508" t="s">
        <v>239</v>
      </c>
      <c r="B38" s="509"/>
      <c r="C38" s="510"/>
      <c r="D38" s="320">
        <v>42</v>
      </c>
      <c r="E38" s="320"/>
      <c r="F38" s="320"/>
      <c r="G38" s="320">
        <v>1829</v>
      </c>
      <c r="H38" s="379"/>
      <c r="I38" s="392"/>
      <c r="J38" s="383">
        <f t="shared" si="2"/>
        <v>1787</v>
      </c>
      <c r="K38" s="379"/>
      <c r="L38" s="379"/>
      <c r="M38" s="319">
        <f t="shared" si="3"/>
        <v>4354.8</v>
      </c>
      <c r="N38" s="321"/>
      <c r="O38" s="321"/>
    </row>
    <row r="39" spans="1:15" s="21" customFormat="1" ht="34.5" customHeight="1">
      <c r="A39" s="508" t="s">
        <v>279</v>
      </c>
      <c r="B39" s="509"/>
      <c r="C39" s="510"/>
      <c r="D39" s="320">
        <v>253</v>
      </c>
      <c r="E39" s="320"/>
      <c r="F39" s="382"/>
      <c r="G39" s="320">
        <v>253</v>
      </c>
      <c r="H39" s="379"/>
      <c r="I39" s="393"/>
      <c r="J39" s="383">
        <f t="shared" si="2"/>
        <v>0</v>
      </c>
      <c r="K39" s="379"/>
      <c r="L39" s="379"/>
      <c r="M39" s="319">
        <f t="shared" si="3"/>
        <v>100</v>
      </c>
      <c r="N39" s="311"/>
      <c r="O39" s="311"/>
    </row>
    <row r="40" spans="1:15" s="21" customFormat="1" ht="34.5" customHeight="1">
      <c r="A40" s="508" t="s">
        <v>240</v>
      </c>
      <c r="B40" s="509"/>
      <c r="C40" s="510"/>
      <c r="D40" s="320">
        <v>90</v>
      </c>
      <c r="E40" s="320"/>
      <c r="F40" s="382"/>
      <c r="G40" s="320">
        <v>98</v>
      </c>
      <c r="H40" s="379"/>
      <c r="I40" s="393"/>
      <c r="J40" s="383">
        <f t="shared" si="2"/>
        <v>8</v>
      </c>
      <c r="K40" s="379"/>
      <c r="L40" s="379"/>
      <c r="M40" s="319">
        <f t="shared" si="3"/>
        <v>108.9</v>
      </c>
      <c r="N40" s="311"/>
      <c r="O40" s="311"/>
    </row>
    <row r="41" spans="1:15" s="21" customFormat="1" ht="34.5" hidden="1" customHeight="1">
      <c r="A41" s="508" t="s">
        <v>241</v>
      </c>
      <c r="B41" s="509"/>
      <c r="C41" s="510"/>
      <c r="D41" s="320">
        <v>0</v>
      </c>
      <c r="E41" s="320"/>
      <c r="F41" s="382"/>
      <c r="G41" s="320"/>
      <c r="H41" s="379"/>
      <c r="I41" s="393"/>
      <c r="J41" s="383">
        <f t="shared" si="2"/>
        <v>0</v>
      </c>
      <c r="K41" s="379"/>
      <c r="L41" s="379"/>
      <c r="M41" s="319">
        <f t="shared" si="3"/>
        <v>0</v>
      </c>
      <c r="N41" s="311"/>
      <c r="O41" s="311"/>
    </row>
    <row r="42" spans="1:15" s="21" customFormat="1" ht="34.5" customHeight="1">
      <c r="A42" s="508" t="s">
        <v>242</v>
      </c>
      <c r="B42" s="509"/>
      <c r="C42" s="510"/>
      <c r="D42" s="320">
        <v>435</v>
      </c>
      <c r="E42" s="320"/>
      <c r="F42" s="382"/>
      <c r="G42" s="320">
        <v>703</v>
      </c>
      <c r="H42" s="379"/>
      <c r="I42" s="393"/>
      <c r="J42" s="383">
        <f t="shared" si="2"/>
        <v>268</v>
      </c>
      <c r="K42" s="379"/>
      <c r="L42" s="379"/>
      <c r="M42" s="319">
        <f t="shared" si="3"/>
        <v>161.6</v>
      </c>
      <c r="N42" s="311"/>
      <c r="O42" s="311"/>
    </row>
    <row r="43" spans="1:15" s="21" customFormat="1" ht="34.5" customHeight="1">
      <c r="A43" s="508" t="s">
        <v>235</v>
      </c>
      <c r="B43" s="509"/>
      <c r="C43" s="510"/>
      <c r="D43" s="320">
        <v>10</v>
      </c>
      <c r="E43" s="320"/>
      <c r="F43" s="382"/>
      <c r="G43" s="320">
        <v>18</v>
      </c>
      <c r="H43" s="379"/>
      <c r="I43" s="393"/>
      <c r="J43" s="383">
        <f t="shared" si="2"/>
        <v>8</v>
      </c>
      <c r="K43" s="379"/>
      <c r="L43" s="379"/>
      <c r="M43" s="319">
        <f>IF(D43=0,0,G43/D43*100)</f>
        <v>180</v>
      </c>
      <c r="N43" s="311"/>
      <c r="O43" s="311"/>
    </row>
    <row r="44" spans="1:15" s="21" customFormat="1" ht="34.5" hidden="1" customHeight="1">
      <c r="A44" s="297" t="s">
        <v>238</v>
      </c>
      <c r="B44" s="298"/>
      <c r="C44" s="299"/>
      <c r="D44" s="320">
        <v>0</v>
      </c>
      <c r="E44" s="320"/>
      <c r="F44" s="382"/>
      <c r="G44" s="320">
        <v>0</v>
      </c>
      <c r="H44" s="379"/>
      <c r="I44" s="393"/>
      <c r="J44" s="383">
        <f t="shared" si="2"/>
        <v>0</v>
      </c>
      <c r="K44" s="379"/>
      <c r="L44" s="379"/>
      <c r="M44" s="319">
        <f>IF(D44=0,0,G44/D44*100)</f>
        <v>0</v>
      </c>
      <c r="N44" s="311"/>
      <c r="O44" s="311"/>
    </row>
    <row r="45" spans="1:15" s="21" customFormat="1" ht="33" customHeight="1">
      <c r="A45" s="554" t="s">
        <v>34</v>
      </c>
      <c r="B45" s="555"/>
      <c r="C45" s="556"/>
      <c r="D45" s="381">
        <f>SUM(D34:D44)</f>
        <v>74606</v>
      </c>
      <c r="E45" s="381"/>
      <c r="F45" s="316"/>
      <c r="G45" s="381">
        <f>SUM(G34:G44)</f>
        <v>77710</v>
      </c>
      <c r="H45" s="381"/>
      <c r="I45" s="393"/>
      <c r="J45" s="364">
        <f t="shared" si="2"/>
        <v>3104</v>
      </c>
      <c r="K45" s="381"/>
      <c r="L45" s="316"/>
      <c r="M45" s="318">
        <f>IF(D45=0,0,G45/D45*100)</f>
        <v>104.2</v>
      </c>
      <c r="N45" s="317"/>
      <c r="O45" s="316"/>
    </row>
    <row r="46" spans="1:15" ht="18.75" customHeight="1">
      <c r="A46" s="315"/>
      <c r="B46" s="314"/>
      <c r="C46" s="314"/>
      <c r="D46" s="314"/>
      <c r="E46" s="314"/>
      <c r="F46" s="309"/>
      <c r="G46" s="309"/>
      <c r="H46" s="309"/>
      <c r="I46" s="307"/>
      <c r="J46" s="307"/>
      <c r="K46" s="307"/>
      <c r="L46" s="307"/>
      <c r="M46" s="307"/>
      <c r="N46" s="307"/>
      <c r="O46" s="306"/>
    </row>
    <row r="47" spans="1:15" ht="22.8">
      <c r="A47" s="526" t="s">
        <v>320</v>
      </c>
      <c r="B47" s="526"/>
      <c r="C47" s="526"/>
      <c r="D47" s="526"/>
      <c r="E47" s="526"/>
      <c r="F47" s="526"/>
      <c r="G47" s="526"/>
      <c r="H47" s="526"/>
      <c r="I47" s="526"/>
      <c r="J47" s="526"/>
      <c r="K47" s="526"/>
      <c r="L47" s="526"/>
      <c r="M47" s="526"/>
      <c r="N47" s="526"/>
      <c r="O47" s="526"/>
    </row>
    <row r="48" spans="1:15" ht="14.25" customHeight="1">
      <c r="A48" s="313"/>
      <c r="O48" s="305" t="s">
        <v>228</v>
      </c>
    </row>
    <row r="49" spans="1:15" ht="56.25" customHeight="1">
      <c r="A49" s="312" t="s">
        <v>319</v>
      </c>
      <c r="B49" s="518" t="s">
        <v>318</v>
      </c>
      <c r="C49" s="518"/>
      <c r="D49" s="518" t="s">
        <v>317</v>
      </c>
      <c r="E49" s="518"/>
      <c r="F49" s="518" t="s">
        <v>316</v>
      </c>
      <c r="G49" s="518"/>
      <c r="H49" s="518" t="s">
        <v>315</v>
      </c>
      <c r="I49" s="518"/>
      <c r="J49" s="518"/>
      <c r="K49" s="515" t="s">
        <v>399</v>
      </c>
      <c r="L49" s="517"/>
      <c r="M49" s="515" t="s">
        <v>314</v>
      </c>
      <c r="N49" s="516"/>
      <c r="O49" s="517"/>
    </row>
    <row r="50" spans="1:15" ht="24.75" customHeight="1">
      <c r="A50" s="311">
        <v>1</v>
      </c>
      <c r="B50" s="538">
        <v>2</v>
      </c>
      <c r="C50" s="538"/>
      <c r="D50" s="538">
        <v>3</v>
      </c>
      <c r="E50" s="538"/>
      <c r="F50" s="538">
        <v>4</v>
      </c>
      <c r="G50" s="538"/>
      <c r="H50" s="538">
        <v>5</v>
      </c>
      <c r="I50" s="538"/>
      <c r="J50" s="538"/>
      <c r="K50" s="538">
        <v>6</v>
      </c>
      <c r="L50" s="538"/>
      <c r="M50" s="541">
        <v>7</v>
      </c>
      <c r="N50" s="546"/>
      <c r="O50" s="542"/>
    </row>
    <row r="51" spans="1:15" ht="54" customHeight="1">
      <c r="A51" s="365" t="s">
        <v>335</v>
      </c>
      <c r="B51" s="547" t="s">
        <v>336</v>
      </c>
      <c r="C51" s="549"/>
      <c r="D51" s="366"/>
      <c r="E51" s="367">
        <v>1796</v>
      </c>
      <c r="F51" s="536">
        <v>27.5</v>
      </c>
      <c r="G51" s="537"/>
      <c r="H51" s="547" t="s">
        <v>337</v>
      </c>
      <c r="I51" s="548"/>
      <c r="J51" s="549"/>
      <c r="K51" s="543">
        <v>0</v>
      </c>
      <c r="L51" s="544"/>
      <c r="M51" s="545" t="s">
        <v>306</v>
      </c>
      <c r="N51" s="545"/>
      <c r="O51" s="545"/>
    </row>
    <row r="52" spans="1:15" ht="54" hidden="1" customHeight="1">
      <c r="A52" s="365" t="s">
        <v>338</v>
      </c>
      <c r="B52" s="532" t="s">
        <v>339</v>
      </c>
      <c r="C52" s="532"/>
      <c r="D52" s="575">
        <v>2750</v>
      </c>
      <c r="E52" s="576"/>
      <c r="F52" s="536">
        <v>5</v>
      </c>
      <c r="G52" s="537"/>
      <c r="H52" s="547" t="s">
        <v>340</v>
      </c>
      <c r="I52" s="548"/>
      <c r="J52" s="549"/>
      <c r="K52" s="543">
        <v>0</v>
      </c>
      <c r="L52" s="544"/>
      <c r="M52" s="545" t="s">
        <v>343</v>
      </c>
      <c r="N52" s="545"/>
      <c r="O52" s="545"/>
    </row>
    <row r="53" spans="1:15" ht="54" hidden="1" customHeight="1">
      <c r="A53" s="365" t="s">
        <v>338</v>
      </c>
      <c r="B53" s="532" t="s">
        <v>341</v>
      </c>
      <c r="C53" s="532"/>
      <c r="D53" s="563">
        <v>5520</v>
      </c>
      <c r="E53" s="564"/>
      <c r="F53" s="577">
        <v>5</v>
      </c>
      <c r="G53" s="577"/>
      <c r="H53" s="574" t="s">
        <v>342</v>
      </c>
      <c r="I53" s="574"/>
      <c r="J53" s="574"/>
      <c r="K53" s="543">
        <v>0</v>
      </c>
      <c r="L53" s="544"/>
      <c r="M53" s="551" t="s">
        <v>344</v>
      </c>
      <c r="N53" s="552"/>
      <c r="O53" s="553"/>
    </row>
    <row r="54" spans="1:15" ht="54" customHeight="1">
      <c r="A54" s="365" t="s">
        <v>335</v>
      </c>
      <c r="B54" s="547" t="s">
        <v>384</v>
      </c>
      <c r="C54" s="549"/>
      <c r="D54" s="369"/>
      <c r="E54" s="424">
        <v>4265</v>
      </c>
      <c r="F54" s="536">
        <v>4.4000000000000004</v>
      </c>
      <c r="G54" s="537"/>
      <c r="H54" s="533" t="s">
        <v>372</v>
      </c>
      <c r="I54" s="534"/>
      <c r="J54" s="535"/>
      <c r="K54" s="543">
        <v>319</v>
      </c>
      <c r="L54" s="544"/>
      <c r="M54" s="551" t="s">
        <v>381</v>
      </c>
      <c r="N54" s="552"/>
      <c r="O54" s="553"/>
    </row>
    <row r="55" spans="1:15" s="406" customFormat="1" ht="54" customHeight="1">
      <c r="A55" s="368" t="s">
        <v>338</v>
      </c>
      <c r="B55" s="532" t="s">
        <v>370</v>
      </c>
      <c r="C55" s="532"/>
      <c r="D55" s="407"/>
      <c r="E55" s="408">
        <v>5292</v>
      </c>
      <c r="F55" s="536">
        <v>12.5</v>
      </c>
      <c r="G55" s="537"/>
      <c r="H55" s="533" t="s">
        <v>371</v>
      </c>
      <c r="I55" s="534"/>
      <c r="J55" s="535"/>
      <c r="K55" s="543">
        <v>3352</v>
      </c>
      <c r="L55" s="544"/>
      <c r="M55" s="545" t="s">
        <v>306</v>
      </c>
      <c r="N55" s="545"/>
      <c r="O55" s="545"/>
    </row>
    <row r="56" spans="1:15" ht="30" customHeight="1">
      <c r="A56" s="310" t="s">
        <v>34</v>
      </c>
      <c r="B56" s="573" t="s">
        <v>16</v>
      </c>
      <c r="C56" s="573"/>
      <c r="D56" s="573" t="s">
        <v>16</v>
      </c>
      <c r="E56" s="573"/>
      <c r="F56" s="573" t="s">
        <v>16</v>
      </c>
      <c r="G56" s="573"/>
      <c r="H56" s="550"/>
      <c r="I56" s="550"/>
      <c r="J56" s="550"/>
      <c r="K56" s="539">
        <f>SUM(K51:K55)</f>
        <v>3671</v>
      </c>
      <c r="L56" s="540"/>
      <c r="M56" s="572"/>
      <c r="N56" s="572"/>
      <c r="O56" s="572"/>
    </row>
    <row r="57" spans="1:15" s="412" customFormat="1" ht="30" customHeight="1">
      <c r="A57" s="419"/>
      <c r="B57" s="420"/>
      <c r="C57" s="420"/>
      <c r="D57" s="420"/>
      <c r="E57" s="420"/>
      <c r="F57" s="420"/>
      <c r="G57" s="420"/>
      <c r="H57" s="421"/>
      <c r="I57" s="421"/>
      <c r="J57" s="421"/>
      <c r="K57" s="422"/>
      <c r="L57" s="422"/>
      <c r="M57" s="423"/>
      <c r="N57" s="423"/>
      <c r="O57" s="423"/>
    </row>
    <row r="58" spans="1:15" ht="22.8">
      <c r="A58" s="526" t="s">
        <v>313</v>
      </c>
      <c r="B58" s="526"/>
      <c r="C58" s="526"/>
      <c r="D58" s="526"/>
      <c r="E58" s="526"/>
      <c r="F58" s="526"/>
      <c r="G58" s="526"/>
      <c r="H58" s="526"/>
      <c r="I58" s="526"/>
      <c r="J58" s="526"/>
      <c r="K58" s="526"/>
      <c r="L58" s="526"/>
      <c r="M58" s="526"/>
      <c r="N58" s="526"/>
      <c r="O58" s="526"/>
    </row>
    <row r="59" spans="1:15" ht="20.25" customHeight="1">
      <c r="A59" s="307"/>
      <c r="B59" s="308"/>
      <c r="C59" s="307"/>
      <c r="D59" s="307"/>
      <c r="E59" s="307"/>
      <c r="F59" s="307"/>
      <c r="G59" s="307"/>
      <c r="H59" s="307"/>
      <c r="I59" s="306"/>
      <c r="O59" s="305"/>
    </row>
    <row r="60" spans="1:15" ht="49.5" customHeight="1">
      <c r="A60" s="518" t="s">
        <v>312</v>
      </c>
      <c r="B60" s="518"/>
      <c r="C60" s="518"/>
      <c r="D60" s="518" t="s">
        <v>400</v>
      </c>
      <c r="E60" s="518"/>
      <c r="F60" s="518" t="s">
        <v>401</v>
      </c>
      <c r="G60" s="518"/>
      <c r="H60" s="518"/>
      <c r="I60" s="518"/>
      <c r="J60" s="518" t="s">
        <v>402</v>
      </c>
      <c r="K60" s="518"/>
      <c r="L60" s="518"/>
      <c r="M60" s="518"/>
      <c r="N60" s="518" t="s">
        <v>399</v>
      </c>
      <c r="O60" s="518"/>
    </row>
    <row r="61" spans="1:15" ht="42.75" customHeight="1">
      <c r="A61" s="518"/>
      <c r="B61" s="518"/>
      <c r="C61" s="518"/>
      <c r="D61" s="518"/>
      <c r="E61" s="518"/>
      <c r="F61" s="538" t="s">
        <v>91</v>
      </c>
      <c r="G61" s="538"/>
      <c r="H61" s="518" t="s">
        <v>92</v>
      </c>
      <c r="I61" s="518"/>
      <c r="J61" s="538" t="s">
        <v>91</v>
      </c>
      <c r="K61" s="538"/>
      <c r="L61" s="518" t="s">
        <v>92</v>
      </c>
      <c r="M61" s="518"/>
      <c r="N61" s="518"/>
      <c r="O61" s="518"/>
    </row>
    <row r="62" spans="1:15" ht="27" customHeight="1">
      <c r="A62" s="518">
        <v>1</v>
      </c>
      <c r="B62" s="518"/>
      <c r="C62" s="518"/>
      <c r="D62" s="515">
        <v>2</v>
      </c>
      <c r="E62" s="517"/>
      <c r="F62" s="515">
        <v>3</v>
      </c>
      <c r="G62" s="517"/>
      <c r="H62" s="541">
        <v>4</v>
      </c>
      <c r="I62" s="542"/>
      <c r="J62" s="541">
        <v>5</v>
      </c>
      <c r="K62" s="542"/>
      <c r="L62" s="541">
        <v>6</v>
      </c>
      <c r="M62" s="542"/>
      <c r="N62" s="541">
        <v>7</v>
      </c>
      <c r="O62" s="542"/>
    </row>
    <row r="63" spans="1:15" ht="37.5" customHeight="1">
      <c r="A63" s="502" t="s">
        <v>311</v>
      </c>
      <c r="B63" s="502"/>
      <c r="C63" s="502"/>
      <c r="D63" s="499">
        <f>SUM(D65:E67)</f>
        <v>4404</v>
      </c>
      <c r="E63" s="501"/>
      <c r="F63" s="499"/>
      <c r="G63" s="501"/>
      <c r="H63" s="499"/>
      <c r="I63" s="501"/>
      <c r="J63" s="499">
        <f>SUM(J65:K67)</f>
        <v>733</v>
      </c>
      <c r="K63" s="501"/>
      <c r="L63" s="499">
        <f>SUM(L65:M67)</f>
        <v>733</v>
      </c>
      <c r="M63" s="501"/>
      <c r="N63" s="499">
        <f>SUM(N65:O67)</f>
        <v>3671</v>
      </c>
      <c r="O63" s="501"/>
    </row>
    <row r="64" spans="1:15" ht="21" customHeight="1">
      <c r="A64" s="502" t="s">
        <v>307</v>
      </c>
      <c r="B64" s="502"/>
      <c r="C64" s="502"/>
      <c r="D64" s="499"/>
      <c r="E64" s="501"/>
      <c r="F64" s="499"/>
      <c r="G64" s="501"/>
      <c r="H64" s="499"/>
      <c r="I64" s="501"/>
      <c r="J64" s="499"/>
      <c r="K64" s="501"/>
      <c r="L64" s="499" t="s">
        <v>276</v>
      </c>
      <c r="M64" s="501"/>
      <c r="N64" s="499"/>
      <c r="O64" s="501"/>
    </row>
    <row r="65" spans="1:15" s="417" customFormat="1" ht="32.25" customHeight="1">
      <c r="A65" s="527" t="s">
        <v>345</v>
      </c>
      <c r="B65" s="528"/>
      <c r="C65" s="529"/>
      <c r="D65" s="530">
        <v>113</v>
      </c>
      <c r="E65" s="531"/>
      <c r="F65" s="415"/>
      <c r="G65" s="416"/>
      <c r="H65" s="415"/>
      <c r="I65" s="416"/>
      <c r="J65" s="415"/>
      <c r="K65" s="416">
        <v>113</v>
      </c>
      <c r="L65" s="415"/>
      <c r="M65" s="416">
        <f>D65-K51</f>
        <v>113</v>
      </c>
      <c r="N65" s="415"/>
      <c r="O65" s="416">
        <f>D65+H65-M65</f>
        <v>0</v>
      </c>
    </row>
    <row r="66" spans="1:15" s="417" customFormat="1" ht="29.25" customHeight="1">
      <c r="A66" s="527" t="s">
        <v>385</v>
      </c>
      <c r="B66" s="528"/>
      <c r="C66" s="529"/>
      <c r="D66" s="415"/>
      <c r="E66" s="416">
        <v>410</v>
      </c>
      <c r="F66" s="415"/>
      <c r="G66" s="416"/>
      <c r="H66" s="415"/>
      <c r="I66" s="416"/>
      <c r="J66" s="415"/>
      <c r="K66" s="416">
        <v>91</v>
      </c>
      <c r="L66" s="415"/>
      <c r="M66" s="416">
        <f>E66-K54</f>
        <v>91</v>
      </c>
      <c r="N66" s="415"/>
      <c r="O66" s="416">
        <f t="shared" ref="O66" si="4">E66+H66-M66</f>
        <v>319</v>
      </c>
    </row>
    <row r="67" spans="1:15" s="417" customFormat="1" ht="29.25" customHeight="1">
      <c r="A67" s="527" t="s">
        <v>370</v>
      </c>
      <c r="B67" s="528"/>
      <c r="C67" s="529"/>
      <c r="D67" s="415"/>
      <c r="E67" s="416">
        <v>3881</v>
      </c>
      <c r="F67" s="415"/>
      <c r="G67" s="416"/>
      <c r="H67" s="415"/>
      <c r="I67" s="416"/>
      <c r="J67" s="415"/>
      <c r="K67" s="416">
        <v>529</v>
      </c>
      <c r="L67" s="415"/>
      <c r="M67" s="416">
        <f>E67-K55</f>
        <v>529</v>
      </c>
      <c r="N67" s="415"/>
      <c r="O67" s="416">
        <f>E67+H67-M67</f>
        <v>3352</v>
      </c>
    </row>
    <row r="68" spans="1:15" ht="37.5" customHeight="1">
      <c r="A68" s="502" t="s">
        <v>310</v>
      </c>
      <c r="B68" s="502"/>
      <c r="C68" s="502"/>
      <c r="D68" s="499">
        <f>SUM(D70:E70)</f>
        <v>0</v>
      </c>
      <c r="E68" s="501"/>
      <c r="F68" s="499">
        <f>SUM(F70:G70)</f>
        <v>0</v>
      </c>
      <c r="G68" s="501"/>
      <c r="H68" s="499">
        <f>SUM(H70:I70)</f>
        <v>0</v>
      </c>
      <c r="I68" s="501"/>
      <c r="J68" s="499">
        <f>SUM(J70:K70)</f>
        <v>0</v>
      </c>
      <c r="K68" s="501"/>
      <c r="L68" s="499">
        <f>SUM(L70:M70)</f>
        <v>0</v>
      </c>
      <c r="M68" s="501"/>
      <c r="N68" s="499">
        <f>SUM(N70:O70)</f>
        <v>0</v>
      </c>
      <c r="O68" s="501"/>
    </row>
    <row r="69" spans="1:15" ht="21" customHeight="1">
      <c r="A69" s="502" t="s">
        <v>309</v>
      </c>
      <c r="B69" s="502"/>
      <c r="C69" s="502"/>
      <c r="D69" s="499"/>
      <c r="E69" s="501"/>
      <c r="F69" s="499" t="s">
        <v>369</v>
      </c>
      <c r="G69" s="501"/>
      <c r="H69" s="499"/>
      <c r="I69" s="501"/>
      <c r="J69" s="499"/>
      <c r="K69" s="501"/>
      <c r="L69" s="499"/>
      <c r="M69" s="501"/>
      <c r="N69" s="499"/>
      <c r="O69" s="501"/>
    </row>
    <row r="70" spans="1:15" s="380" customFormat="1" ht="30" customHeight="1">
      <c r="A70" s="565"/>
      <c r="B70" s="566"/>
      <c r="C70" s="567"/>
      <c r="D70" s="530">
        <v>0</v>
      </c>
      <c r="E70" s="531"/>
      <c r="F70" s="530"/>
      <c r="G70" s="531"/>
      <c r="H70" s="530">
        <v>0</v>
      </c>
      <c r="I70" s="531"/>
      <c r="J70" s="530"/>
      <c r="K70" s="531"/>
      <c r="L70" s="530">
        <v>0</v>
      </c>
      <c r="M70" s="531"/>
      <c r="N70" s="530">
        <f>D70+H70-L70</f>
        <v>0</v>
      </c>
      <c r="O70" s="531"/>
    </row>
    <row r="71" spans="1:15" ht="36" customHeight="1">
      <c r="A71" s="502" t="s">
        <v>308</v>
      </c>
      <c r="B71" s="502"/>
      <c r="C71" s="502"/>
      <c r="D71" s="499">
        <f>SUM(D73:E73)</f>
        <v>0</v>
      </c>
      <c r="E71" s="501"/>
      <c r="F71" s="499">
        <f>SUM(F73:G73)</f>
        <v>0</v>
      </c>
      <c r="G71" s="501"/>
      <c r="H71" s="499">
        <f>SUM(H73:I73)</f>
        <v>0</v>
      </c>
      <c r="I71" s="501"/>
      <c r="J71" s="499">
        <f>SUM(J73:K73)</f>
        <v>0</v>
      </c>
      <c r="K71" s="501"/>
      <c r="L71" s="499">
        <f>SUM(L73:M73)</f>
        <v>0</v>
      </c>
      <c r="M71" s="501"/>
      <c r="N71" s="499">
        <f>SUM(N73:O73)</f>
        <v>0</v>
      </c>
      <c r="O71" s="501"/>
    </row>
    <row r="72" spans="1:15" ht="21.75" customHeight="1">
      <c r="A72" s="502" t="s">
        <v>307</v>
      </c>
      <c r="B72" s="502"/>
      <c r="C72" s="502"/>
      <c r="D72" s="499"/>
      <c r="E72" s="501"/>
      <c r="F72" s="499"/>
      <c r="G72" s="501"/>
      <c r="H72" s="499"/>
      <c r="I72" s="501"/>
      <c r="J72" s="499"/>
      <c r="K72" s="501"/>
      <c r="L72" s="499"/>
      <c r="M72" s="501"/>
      <c r="N72" s="499"/>
      <c r="O72" s="501"/>
    </row>
    <row r="73" spans="1:15" ht="29.25" customHeight="1">
      <c r="A73" s="502"/>
      <c r="B73" s="502"/>
      <c r="C73" s="502"/>
      <c r="D73" s="499"/>
      <c r="E73" s="501"/>
      <c r="F73" s="499"/>
      <c r="G73" s="501"/>
      <c r="H73" s="499"/>
      <c r="I73" s="501"/>
      <c r="J73" s="499"/>
      <c r="K73" s="501"/>
      <c r="L73" s="499"/>
      <c r="M73" s="501"/>
      <c r="N73" s="499">
        <f>D73+H73-L73</f>
        <v>0</v>
      </c>
      <c r="O73" s="501"/>
    </row>
    <row r="74" spans="1:15" ht="41.25" customHeight="1">
      <c r="A74" s="507" t="s">
        <v>34</v>
      </c>
      <c r="B74" s="507"/>
      <c r="C74" s="507"/>
      <c r="D74" s="511">
        <f>SUM(D63,D68,D71)</f>
        <v>4404</v>
      </c>
      <c r="E74" s="513"/>
      <c r="F74" s="511">
        <f>SUM(F63,F68,F71)</f>
        <v>0</v>
      </c>
      <c r="G74" s="513"/>
      <c r="H74" s="511">
        <f>SUM(H63,H68,H71)</f>
        <v>0</v>
      </c>
      <c r="I74" s="513"/>
      <c r="J74" s="511">
        <f>SUM(J63,J68,J71)</f>
        <v>733</v>
      </c>
      <c r="K74" s="513"/>
      <c r="L74" s="511">
        <f>SUM(L63,L68,L71)</f>
        <v>733</v>
      </c>
      <c r="M74" s="513"/>
      <c r="N74" s="511">
        <f>SUM(N63,N68,N71)</f>
        <v>3671</v>
      </c>
      <c r="O74" s="513"/>
    </row>
    <row r="75" spans="1:15">
      <c r="C75" s="304"/>
      <c r="D75" s="304"/>
      <c r="E75" s="304"/>
    </row>
    <row r="76" spans="1:15">
      <c r="C76" s="304"/>
      <c r="D76" s="304"/>
      <c r="E76" s="304"/>
    </row>
    <row r="77" spans="1:15">
      <c r="A77" s="295"/>
      <c r="C77" s="304"/>
      <c r="D77" s="304"/>
      <c r="E77" s="304"/>
    </row>
    <row r="78" spans="1:15">
      <c r="A78" s="305"/>
      <c r="C78" s="304"/>
      <c r="D78" s="304"/>
      <c r="E78" s="304"/>
      <c r="F78" s="305"/>
      <c r="G78" s="305"/>
      <c r="L78" s="477"/>
      <c r="M78" s="498"/>
      <c r="N78" s="498"/>
      <c r="O78" s="498"/>
    </row>
    <row r="79" spans="1:15">
      <c r="C79" s="304"/>
      <c r="D79" s="304"/>
      <c r="E79" s="304"/>
    </row>
    <row r="80" spans="1:15">
      <c r="C80" s="304"/>
      <c r="D80" s="304"/>
      <c r="E80" s="304"/>
    </row>
    <row r="81" spans="2:5">
      <c r="C81" s="304"/>
      <c r="D81" s="304"/>
      <c r="E81" s="304"/>
    </row>
    <row r="82" spans="2:5">
      <c r="C82" s="304"/>
      <c r="D82" s="304"/>
      <c r="E82" s="304"/>
    </row>
    <row r="83" spans="2:5">
      <c r="C83" s="304"/>
      <c r="D83" s="304"/>
      <c r="E83" s="304"/>
    </row>
    <row r="84" spans="2:5">
      <c r="C84" s="304"/>
      <c r="D84" s="304"/>
      <c r="E84" s="304"/>
    </row>
    <row r="85" spans="2:5">
      <c r="C85" s="304"/>
      <c r="D85" s="304"/>
      <c r="E85" s="304"/>
    </row>
    <row r="86" spans="2:5">
      <c r="C86" s="304"/>
      <c r="D86" s="304"/>
      <c r="E86" s="304"/>
    </row>
    <row r="87" spans="2:5">
      <c r="B87" s="9"/>
      <c r="C87" s="304"/>
      <c r="D87" s="304"/>
      <c r="E87" s="304"/>
    </row>
    <row r="88" spans="2:5">
      <c r="B88" s="9"/>
      <c r="C88" s="304"/>
      <c r="D88" s="304"/>
      <c r="E88" s="304"/>
    </row>
  </sheetData>
  <sheetProtection algorithmName="SHA-512" hashValue="hEaPkXt3aKLwUUcYq1qyQOiJWt58YJZ0lcH8oAsoEiTunuvsDO3j1hLmzF1GfjZLzSWsZO54aUfdvlr1R/Z0Ug==" saltValue="8EUEsRf1imOtMVe2uOFAqw==" spinCount="100000" sheet="1" objects="1" scenarios="1" selectLockedCells="1" selectUnlockedCells="1"/>
  <mergeCells count="268">
    <mergeCell ref="D52:E52"/>
    <mergeCell ref="H70:I70"/>
    <mergeCell ref="J70:K70"/>
    <mergeCell ref="H62:I62"/>
    <mergeCell ref="F56:G56"/>
    <mergeCell ref="N60:O61"/>
    <mergeCell ref="F50:G50"/>
    <mergeCell ref="K55:L55"/>
    <mergeCell ref="F53:G53"/>
    <mergeCell ref="L69:M69"/>
    <mergeCell ref="J69:K69"/>
    <mergeCell ref="J64:K64"/>
    <mergeCell ref="F52:G52"/>
    <mergeCell ref="H52:J52"/>
    <mergeCell ref="K52:L52"/>
    <mergeCell ref="N64:O64"/>
    <mergeCell ref="L70:M70"/>
    <mergeCell ref="F69:G69"/>
    <mergeCell ref="N70:O70"/>
    <mergeCell ref="N69:O69"/>
    <mergeCell ref="K50:L50"/>
    <mergeCell ref="C21:E21"/>
    <mergeCell ref="C22:E22"/>
    <mergeCell ref="L23:M23"/>
    <mergeCell ref="L24:M24"/>
    <mergeCell ref="F24:H24"/>
    <mergeCell ref="C23:E23"/>
    <mergeCell ref="F18:H18"/>
    <mergeCell ref="F19:H19"/>
    <mergeCell ref="L19:M19"/>
    <mergeCell ref="L22:M22"/>
    <mergeCell ref="I18:K18"/>
    <mergeCell ref="L20:M20"/>
    <mergeCell ref="L25:M25"/>
    <mergeCell ref="D50:E50"/>
    <mergeCell ref="B50:C50"/>
    <mergeCell ref="A38:C38"/>
    <mergeCell ref="A41:C41"/>
    <mergeCell ref="A42:C42"/>
    <mergeCell ref="A43:C43"/>
    <mergeCell ref="N74:O74"/>
    <mergeCell ref="D73:E73"/>
    <mergeCell ref="F73:G73"/>
    <mergeCell ref="H73:I73"/>
    <mergeCell ref="J73:K73"/>
    <mergeCell ref="L73:M73"/>
    <mergeCell ref="N73:O73"/>
    <mergeCell ref="D74:E74"/>
    <mergeCell ref="H74:I74"/>
    <mergeCell ref="J74:K74"/>
    <mergeCell ref="L74:M74"/>
    <mergeCell ref="F74:G74"/>
    <mergeCell ref="F54:G54"/>
    <mergeCell ref="N72:O72"/>
    <mergeCell ref="L72:M72"/>
    <mergeCell ref="H53:J53"/>
    <mergeCell ref="H71:I71"/>
    <mergeCell ref="J71:K71"/>
    <mergeCell ref="L71:M71"/>
    <mergeCell ref="N71:O71"/>
    <mergeCell ref="B54:C54"/>
    <mergeCell ref="F68:G68"/>
    <mergeCell ref="K53:L53"/>
    <mergeCell ref="M53:O53"/>
    <mergeCell ref="M56:O56"/>
    <mergeCell ref="N68:O68"/>
    <mergeCell ref="L64:M64"/>
    <mergeCell ref="H54:J54"/>
    <mergeCell ref="K54:L54"/>
    <mergeCell ref="M55:O55"/>
    <mergeCell ref="F63:G63"/>
    <mergeCell ref="H61:I61"/>
    <mergeCell ref="F61:G61"/>
    <mergeCell ref="L63:M63"/>
    <mergeCell ref="D56:E56"/>
    <mergeCell ref="A63:C63"/>
    <mergeCell ref="A62:C62"/>
    <mergeCell ref="D60:E61"/>
    <mergeCell ref="A60:C61"/>
    <mergeCell ref="B56:C56"/>
    <mergeCell ref="A2:O2"/>
    <mergeCell ref="A3:O3"/>
    <mergeCell ref="I11:K11"/>
    <mergeCell ref="D49:E49"/>
    <mergeCell ref="J31:L31"/>
    <mergeCell ref="H68:I68"/>
    <mergeCell ref="J68:K68"/>
    <mergeCell ref="H64:I64"/>
    <mergeCell ref="A4:O4"/>
    <mergeCell ref="A5:O5"/>
    <mergeCell ref="A6:O6"/>
    <mergeCell ref="A7:O7"/>
    <mergeCell ref="L8:M8"/>
    <mergeCell ref="N8:O8"/>
    <mergeCell ref="I25:K25"/>
    <mergeCell ref="L62:M62"/>
    <mergeCell ref="A8:B8"/>
    <mergeCell ref="C18:E18"/>
    <mergeCell ref="N25:O25"/>
    <mergeCell ref="N17:O17"/>
    <mergeCell ref="N18:O18"/>
    <mergeCell ref="N19:O19"/>
    <mergeCell ref="N20:O20"/>
    <mergeCell ref="B53:C53"/>
    <mergeCell ref="A74:C74"/>
    <mergeCell ref="A72:C72"/>
    <mergeCell ref="A71:C71"/>
    <mergeCell ref="A73:C73"/>
    <mergeCell ref="A68:C68"/>
    <mergeCell ref="D71:E71"/>
    <mergeCell ref="D64:E64"/>
    <mergeCell ref="F64:G64"/>
    <mergeCell ref="A70:C70"/>
    <mergeCell ref="A67:C67"/>
    <mergeCell ref="D70:E70"/>
    <mergeCell ref="A64:C64"/>
    <mergeCell ref="F71:G71"/>
    <mergeCell ref="D72:E72"/>
    <mergeCell ref="D68:E68"/>
    <mergeCell ref="F72:G72"/>
    <mergeCell ref="D69:E69"/>
    <mergeCell ref="A69:C69"/>
    <mergeCell ref="A65:C65"/>
    <mergeCell ref="D65:E65"/>
    <mergeCell ref="N24:O24"/>
    <mergeCell ref="N21:O21"/>
    <mergeCell ref="N22:O22"/>
    <mergeCell ref="N63:O63"/>
    <mergeCell ref="J63:K63"/>
    <mergeCell ref="M54:O54"/>
    <mergeCell ref="A47:O47"/>
    <mergeCell ref="F49:G49"/>
    <mergeCell ref="B51:C51"/>
    <mergeCell ref="N23:O23"/>
    <mergeCell ref="A39:C39"/>
    <mergeCell ref="A40:C40"/>
    <mergeCell ref="I24:K24"/>
    <mergeCell ref="A45:C45"/>
    <mergeCell ref="A33:C33"/>
    <mergeCell ref="A35:C35"/>
    <mergeCell ref="A36:C36"/>
    <mergeCell ref="A37:C37"/>
    <mergeCell ref="A31:C32"/>
    <mergeCell ref="C25:E25"/>
    <mergeCell ref="I21:K21"/>
    <mergeCell ref="I22:K22"/>
    <mergeCell ref="L21:M21"/>
    <mergeCell ref="D53:E53"/>
    <mergeCell ref="K49:L49"/>
    <mergeCell ref="B49:C49"/>
    <mergeCell ref="D63:E63"/>
    <mergeCell ref="H63:I63"/>
    <mergeCell ref="J61:K61"/>
    <mergeCell ref="L61:M61"/>
    <mergeCell ref="H49:J49"/>
    <mergeCell ref="F60:I60"/>
    <mergeCell ref="K56:L56"/>
    <mergeCell ref="J62:K62"/>
    <mergeCell ref="F62:G62"/>
    <mergeCell ref="D62:E62"/>
    <mergeCell ref="J60:M60"/>
    <mergeCell ref="K51:L51"/>
    <mergeCell ref="M51:O51"/>
    <mergeCell ref="N62:O62"/>
    <mergeCell ref="H50:J50"/>
    <mergeCell ref="M52:O52"/>
    <mergeCell ref="M49:O49"/>
    <mergeCell ref="M50:O50"/>
    <mergeCell ref="F51:G51"/>
    <mergeCell ref="H51:J51"/>
    <mergeCell ref="B52:C52"/>
    <mergeCell ref="H56:J56"/>
    <mergeCell ref="H72:I72"/>
    <mergeCell ref="L68:M68"/>
    <mergeCell ref="H69:I69"/>
    <mergeCell ref="J72:K72"/>
    <mergeCell ref="I14:K14"/>
    <mergeCell ref="L14:M14"/>
    <mergeCell ref="L15:M15"/>
    <mergeCell ref="F14:H14"/>
    <mergeCell ref="L16:M16"/>
    <mergeCell ref="I16:K16"/>
    <mergeCell ref="F15:H15"/>
    <mergeCell ref="I15:K15"/>
    <mergeCell ref="L18:M18"/>
    <mergeCell ref="I19:K19"/>
    <mergeCell ref="I20:K20"/>
    <mergeCell ref="I23:K23"/>
    <mergeCell ref="L17:M17"/>
    <mergeCell ref="A29:J29"/>
    <mergeCell ref="A58:O58"/>
    <mergeCell ref="A66:C66"/>
    <mergeCell ref="F70:G70"/>
    <mergeCell ref="B55:C55"/>
    <mergeCell ref="H55:J55"/>
    <mergeCell ref="F55:G55"/>
    <mergeCell ref="I9:K9"/>
    <mergeCell ref="I10:K10"/>
    <mergeCell ref="N14:O14"/>
    <mergeCell ref="A21:B21"/>
    <mergeCell ref="A11:B11"/>
    <mergeCell ref="A12:B12"/>
    <mergeCell ref="A13:B13"/>
    <mergeCell ref="C12:E12"/>
    <mergeCell ref="C13:E13"/>
    <mergeCell ref="C14:E14"/>
    <mergeCell ref="A14:B14"/>
    <mergeCell ref="C11:E11"/>
    <mergeCell ref="C9:E9"/>
    <mergeCell ref="C10:E10"/>
    <mergeCell ref="F9:H9"/>
    <mergeCell ref="F10:H10"/>
    <mergeCell ref="F11:H11"/>
    <mergeCell ref="A9:B9"/>
    <mergeCell ref="A10:B10"/>
    <mergeCell ref="N13:O13"/>
    <mergeCell ref="F20:H20"/>
    <mergeCell ref="I17:K17"/>
    <mergeCell ref="C19:E19"/>
    <mergeCell ref="C20:E20"/>
    <mergeCell ref="F25:H25"/>
    <mergeCell ref="F21:H21"/>
    <mergeCell ref="F22:H22"/>
    <mergeCell ref="F23:H23"/>
    <mergeCell ref="L10:M10"/>
    <mergeCell ref="F8:H8"/>
    <mergeCell ref="I8:K8"/>
    <mergeCell ref="C8:E8"/>
    <mergeCell ref="M31:O31"/>
    <mergeCell ref="G31:I31"/>
    <mergeCell ref="D31:F31"/>
    <mergeCell ref="L11:M11"/>
    <mergeCell ref="L13:M13"/>
    <mergeCell ref="N11:O11"/>
    <mergeCell ref="I12:K12"/>
    <mergeCell ref="I13:K13"/>
    <mergeCell ref="L12:M12"/>
    <mergeCell ref="N12:O12"/>
    <mergeCell ref="F12:H12"/>
    <mergeCell ref="F13:H13"/>
    <mergeCell ref="N9:O9"/>
    <mergeCell ref="N10:O10"/>
    <mergeCell ref="L9:M9"/>
    <mergeCell ref="F17:H17"/>
    <mergeCell ref="W28:Y28"/>
    <mergeCell ref="L78:O78"/>
    <mergeCell ref="C15:E15"/>
    <mergeCell ref="C16:E16"/>
    <mergeCell ref="C17:E17"/>
    <mergeCell ref="A24:B24"/>
    <mergeCell ref="N15:O15"/>
    <mergeCell ref="N16:O16"/>
    <mergeCell ref="A27:O27"/>
    <mergeCell ref="F16:H16"/>
    <mergeCell ref="A15:B15"/>
    <mergeCell ref="A16:B16"/>
    <mergeCell ref="C24:E24"/>
    <mergeCell ref="W25:Y25"/>
    <mergeCell ref="W26:Y26"/>
    <mergeCell ref="W27:Y27"/>
    <mergeCell ref="A25:B25"/>
    <mergeCell ref="A17:B17"/>
    <mergeCell ref="A18:B18"/>
    <mergeCell ref="A19:B19"/>
    <mergeCell ref="A20:B20"/>
    <mergeCell ref="A22:B22"/>
    <mergeCell ref="A34:C34"/>
    <mergeCell ref="A23:B23"/>
  </mergeCells>
  <printOptions horizontalCentered="1"/>
  <pageMargins left="0.59055118110236227" right="0.59055118110236227" top="0.78740157480314965" bottom="0.59055118110236227" header="0" footer="0"/>
  <pageSetup paperSize="9" scale="49" fitToHeight="4" orientation="landscape" horizontalDpi="1200" verticalDpi="1200" r:id="rId1"/>
  <headerFooter alignWithMargins="0"/>
  <rowBreaks count="1" manualBreakCount="1">
    <brk id="46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AF68"/>
  <sheetViews>
    <sheetView view="pageBreakPreview" topLeftCell="A28" zoomScale="50" zoomScaleNormal="50" zoomScaleSheetLayoutView="50" workbookViewId="0">
      <selection activeCell="B34" sqref="B34:L34"/>
    </sheetView>
  </sheetViews>
  <sheetFormatPr defaultColWidth="9.109375" defaultRowHeight="18"/>
  <cols>
    <col min="1" max="1" width="7.5546875" style="440" customWidth="1"/>
    <col min="2" max="2" width="4.44140625" style="440" customWidth="1"/>
    <col min="3" max="3" width="34.88671875" style="440" customWidth="1"/>
    <col min="4" max="4" width="8.44140625" style="440" customWidth="1"/>
    <col min="5" max="5" width="10.6640625" style="440" customWidth="1"/>
    <col min="6" max="7" width="9" style="440" customWidth="1"/>
    <col min="8" max="8" width="9.88671875" style="440" customWidth="1"/>
    <col min="9" max="9" width="10.6640625" style="440" customWidth="1"/>
    <col min="10" max="10" width="8.6640625" style="440" customWidth="1"/>
    <col min="11" max="11" width="12.44140625" style="440" customWidth="1"/>
    <col min="12" max="12" width="10.88671875" style="440" customWidth="1"/>
    <col min="13" max="13" width="9.109375" style="440" customWidth="1"/>
    <col min="14" max="14" width="10.44140625" style="440" customWidth="1"/>
    <col min="15" max="15" width="13.88671875" style="440" customWidth="1"/>
    <col min="16" max="16" width="13.109375" style="440" customWidth="1"/>
    <col min="17" max="17" width="11.88671875" style="440" customWidth="1"/>
    <col min="18" max="18" width="13.109375" style="440" customWidth="1"/>
    <col min="19" max="20" width="13.5546875" style="440" customWidth="1"/>
    <col min="21" max="21" width="12.5546875" style="440" customWidth="1"/>
    <col min="22" max="22" width="12.33203125" style="440" customWidth="1"/>
    <col min="23" max="23" width="14.88671875" style="440" customWidth="1"/>
    <col min="24" max="24" width="16.44140625" style="440" customWidth="1"/>
    <col min="25" max="25" width="12.5546875" style="440" customWidth="1"/>
    <col min="26" max="26" width="12.33203125" style="440" customWidth="1"/>
    <col min="27" max="27" width="14.5546875" style="440" customWidth="1"/>
    <col min="28" max="28" width="13.44140625" style="440" customWidth="1"/>
    <col min="29" max="29" width="12.33203125" style="440" customWidth="1"/>
    <col min="30" max="31" width="14.5546875" style="440" customWidth="1"/>
    <col min="32" max="32" width="15.6640625" style="440" customWidth="1"/>
    <col min="33" max="16384" width="9.109375" style="440"/>
  </cols>
  <sheetData>
    <row r="1" spans="1:32" ht="18.75" customHeight="1"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580" t="s">
        <v>322</v>
      </c>
      <c r="AE1" s="580"/>
      <c r="AF1" s="580"/>
    </row>
    <row r="2" spans="1:32" ht="18.75" customHeight="1">
      <c r="C2" s="330" t="s">
        <v>323</v>
      </c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29"/>
      <c r="AF2" s="329"/>
    </row>
    <row r="3" spans="1:32">
      <c r="A3" s="331"/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31"/>
      <c r="AE3" s="331"/>
      <c r="AF3" s="332" t="s">
        <v>228</v>
      </c>
    </row>
    <row r="4" spans="1:32" ht="32.25" customHeight="1">
      <c r="A4" s="581" t="s">
        <v>32</v>
      </c>
      <c r="B4" s="583" t="s">
        <v>324</v>
      </c>
      <c r="C4" s="584"/>
      <c r="D4" s="557" t="s">
        <v>325</v>
      </c>
      <c r="E4" s="558"/>
      <c r="F4" s="558"/>
      <c r="G4" s="557" t="s">
        <v>326</v>
      </c>
      <c r="H4" s="558"/>
      <c r="I4" s="558"/>
      <c r="J4" s="558"/>
      <c r="K4" s="558"/>
      <c r="L4" s="558"/>
      <c r="M4" s="558"/>
      <c r="N4" s="558"/>
      <c r="O4" s="558"/>
      <c r="P4" s="558"/>
      <c r="Q4" s="559"/>
      <c r="R4" s="541" t="s">
        <v>327</v>
      </c>
      <c r="S4" s="546"/>
      <c r="T4" s="546"/>
      <c r="U4" s="546"/>
      <c r="V4" s="546"/>
      <c r="W4" s="546"/>
      <c r="X4" s="546"/>
      <c r="Y4" s="546"/>
      <c r="Z4" s="542"/>
      <c r="AA4" s="518" t="s">
        <v>328</v>
      </c>
      <c r="AB4" s="538"/>
      <c r="AC4" s="538"/>
      <c r="AD4" s="518" t="s">
        <v>329</v>
      </c>
      <c r="AE4" s="538"/>
      <c r="AF4" s="538"/>
    </row>
    <row r="5" spans="1:32" ht="66.75" customHeight="1">
      <c r="A5" s="582"/>
      <c r="B5" s="585"/>
      <c r="C5" s="586"/>
      <c r="D5" s="560"/>
      <c r="E5" s="561"/>
      <c r="F5" s="561"/>
      <c r="G5" s="560"/>
      <c r="H5" s="561"/>
      <c r="I5" s="561"/>
      <c r="J5" s="561"/>
      <c r="K5" s="561"/>
      <c r="L5" s="561"/>
      <c r="M5" s="561"/>
      <c r="N5" s="561"/>
      <c r="O5" s="561"/>
      <c r="P5" s="561"/>
      <c r="Q5" s="562"/>
      <c r="R5" s="515" t="s">
        <v>419</v>
      </c>
      <c r="S5" s="516"/>
      <c r="T5" s="517"/>
      <c r="U5" s="515" t="s">
        <v>420</v>
      </c>
      <c r="V5" s="516"/>
      <c r="W5" s="517"/>
      <c r="X5" s="515" t="s">
        <v>421</v>
      </c>
      <c r="Y5" s="516"/>
      <c r="Z5" s="517"/>
      <c r="AA5" s="538"/>
      <c r="AB5" s="538"/>
      <c r="AC5" s="538"/>
      <c r="AD5" s="538"/>
      <c r="AE5" s="538"/>
      <c r="AF5" s="538"/>
    </row>
    <row r="6" spans="1:32" ht="28.5" customHeight="1">
      <c r="A6" s="333">
        <v>1</v>
      </c>
      <c r="B6" s="578">
        <v>2</v>
      </c>
      <c r="C6" s="579"/>
      <c r="D6" s="515">
        <v>3</v>
      </c>
      <c r="E6" s="516"/>
      <c r="F6" s="516"/>
      <c r="G6" s="515">
        <v>4</v>
      </c>
      <c r="H6" s="516"/>
      <c r="I6" s="516"/>
      <c r="J6" s="516"/>
      <c r="K6" s="516"/>
      <c r="L6" s="516"/>
      <c r="M6" s="516"/>
      <c r="N6" s="516"/>
      <c r="O6" s="516"/>
      <c r="P6" s="516"/>
      <c r="Q6" s="517"/>
      <c r="R6" s="515">
        <v>5</v>
      </c>
      <c r="S6" s="516"/>
      <c r="T6" s="517"/>
      <c r="U6" s="515">
        <v>6</v>
      </c>
      <c r="V6" s="516"/>
      <c r="W6" s="517"/>
      <c r="X6" s="541">
        <v>7</v>
      </c>
      <c r="Y6" s="546"/>
      <c r="Z6" s="542"/>
      <c r="AA6" s="541">
        <v>8</v>
      </c>
      <c r="AB6" s="546"/>
      <c r="AC6" s="542"/>
      <c r="AD6" s="541">
        <v>9</v>
      </c>
      <c r="AE6" s="546"/>
      <c r="AF6" s="542"/>
    </row>
    <row r="7" spans="1:32" ht="34.5" customHeight="1">
      <c r="A7" s="333"/>
      <c r="B7" s="590"/>
      <c r="C7" s="591"/>
      <c r="D7" s="592"/>
      <c r="E7" s="593"/>
      <c r="F7" s="593"/>
      <c r="G7" s="592"/>
      <c r="H7" s="593"/>
      <c r="I7" s="593"/>
      <c r="J7" s="593"/>
      <c r="K7" s="593"/>
      <c r="L7" s="593"/>
      <c r="M7" s="593"/>
      <c r="N7" s="593"/>
      <c r="O7" s="593"/>
      <c r="P7" s="593"/>
      <c r="Q7" s="594"/>
      <c r="R7" s="595"/>
      <c r="S7" s="596"/>
      <c r="T7" s="597"/>
      <c r="U7" s="595"/>
      <c r="V7" s="596"/>
      <c r="W7" s="597"/>
      <c r="X7" s="595"/>
      <c r="Y7" s="596"/>
      <c r="Z7" s="597"/>
      <c r="AA7" s="595">
        <f>X7-U7</f>
        <v>0</v>
      </c>
      <c r="AB7" s="596"/>
      <c r="AC7" s="597"/>
      <c r="AD7" s="595">
        <f>IF(U7=0,0,X7/U7*100)</f>
        <v>0</v>
      </c>
      <c r="AE7" s="596"/>
      <c r="AF7" s="597"/>
    </row>
    <row r="8" spans="1:32" ht="37.5" customHeight="1">
      <c r="A8" s="599" t="s">
        <v>34</v>
      </c>
      <c r="B8" s="600"/>
      <c r="C8" s="600"/>
      <c r="D8" s="600"/>
      <c r="E8" s="600"/>
      <c r="F8" s="600"/>
      <c r="G8" s="600"/>
      <c r="H8" s="600"/>
      <c r="I8" s="600"/>
      <c r="J8" s="600"/>
      <c r="K8" s="600"/>
      <c r="L8" s="600"/>
      <c r="M8" s="600"/>
      <c r="N8" s="600"/>
      <c r="O8" s="600"/>
      <c r="P8" s="600"/>
      <c r="Q8" s="601"/>
      <c r="R8" s="587">
        <f>SUM(R7:T7)</f>
        <v>0</v>
      </c>
      <c r="S8" s="588"/>
      <c r="T8" s="589"/>
      <c r="U8" s="587">
        <f>SUM(U7:W7)</f>
        <v>0</v>
      </c>
      <c r="V8" s="588"/>
      <c r="W8" s="589"/>
      <c r="X8" s="587">
        <f>SUM(X7:Z7)</f>
        <v>0</v>
      </c>
      <c r="Y8" s="588"/>
      <c r="Z8" s="589"/>
      <c r="AA8" s="587">
        <f t="shared" ref="AA8" si="0">X8-U8</f>
        <v>0</v>
      </c>
      <c r="AB8" s="588"/>
      <c r="AC8" s="589"/>
      <c r="AD8" s="587">
        <f t="shared" ref="AD8" si="1">IF(U8=0,0,X8/U8*100)</f>
        <v>0</v>
      </c>
      <c r="AE8" s="588"/>
      <c r="AF8" s="589"/>
    </row>
    <row r="9" spans="1:32" ht="11.25" customHeight="1">
      <c r="A9" s="334"/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6"/>
      <c r="AF9" s="336"/>
    </row>
    <row r="10" spans="1:32" ht="10.5" customHeight="1">
      <c r="A10" s="337"/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8"/>
      <c r="O10" s="338"/>
      <c r="P10" s="338"/>
      <c r="Q10" s="338"/>
      <c r="R10" s="339"/>
      <c r="S10" s="339"/>
      <c r="T10" s="339"/>
      <c r="U10" s="339"/>
      <c r="V10" s="339"/>
      <c r="W10" s="339"/>
      <c r="X10" s="340"/>
      <c r="Y10" s="340"/>
      <c r="Z10" s="340"/>
      <c r="AA10" s="340"/>
      <c r="AB10" s="340"/>
      <c r="AC10" s="340"/>
      <c r="AD10" s="340"/>
      <c r="AE10" s="341"/>
      <c r="AF10" s="341"/>
    </row>
    <row r="11" spans="1:32" s="342" customFormat="1" ht="18.75" customHeight="1">
      <c r="C11" s="330" t="s">
        <v>330</v>
      </c>
    </row>
    <row r="12" spans="1:32" s="342" customFormat="1" ht="18.75" customHeight="1">
      <c r="AF12" s="315"/>
    </row>
    <row r="13" spans="1:32" ht="38.25" customHeight="1">
      <c r="A13" s="598" t="s">
        <v>32</v>
      </c>
      <c r="B13" s="583" t="s">
        <v>331</v>
      </c>
      <c r="C13" s="584"/>
      <c r="D13" s="518" t="s">
        <v>324</v>
      </c>
      <c r="E13" s="518"/>
      <c r="F13" s="518"/>
      <c r="G13" s="518"/>
      <c r="H13" s="557" t="s">
        <v>326</v>
      </c>
      <c r="I13" s="558"/>
      <c r="J13" s="558"/>
      <c r="K13" s="558"/>
      <c r="L13" s="558"/>
      <c r="M13" s="558"/>
      <c r="N13" s="558"/>
      <c r="O13" s="559"/>
      <c r="P13" s="557" t="s">
        <v>332</v>
      </c>
      <c r="Q13" s="559"/>
      <c r="R13" s="541" t="s">
        <v>327</v>
      </c>
      <c r="S13" s="546"/>
      <c r="T13" s="546"/>
      <c r="U13" s="546"/>
      <c r="V13" s="546"/>
      <c r="W13" s="546"/>
      <c r="X13" s="546"/>
      <c r="Y13" s="546"/>
      <c r="Z13" s="542"/>
      <c r="AA13" s="518" t="s">
        <v>328</v>
      </c>
      <c r="AB13" s="538"/>
      <c r="AC13" s="538"/>
      <c r="AD13" s="518" t="s">
        <v>329</v>
      </c>
      <c r="AE13" s="538"/>
      <c r="AF13" s="538"/>
    </row>
    <row r="14" spans="1:32" ht="59.25" customHeight="1">
      <c r="A14" s="598"/>
      <c r="B14" s="585"/>
      <c r="C14" s="586"/>
      <c r="D14" s="518"/>
      <c r="E14" s="518"/>
      <c r="F14" s="518"/>
      <c r="G14" s="518"/>
      <c r="H14" s="560"/>
      <c r="I14" s="561"/>
      <c r="J14" s="561"/>
      <c r="K14" s="561"/>
      <c r="L14" s="561"/>
      <c r="M14" s="561"/>
      <c r="N14" s="561"/>
      <c r="O14" s="562"/>
      <c r="P14" s="560"/>
      <c r="Q14" s="562"/>
      <c r="R14" s="515" t="s">
        <v>419</v>
      </c>
      <c r="S14" s="516"/>
      <c r="T14" s="517"/>
      <c r="U14" s="515" t="s">
        <v>420</v>
      </c>
      <c r="V14" s="516"/>
      <c r="W14" s="517"/>
      <c r="X14" s="515" t="s">
        <v>421</v>
      </c>
      <c r="Y14" s="516"/>
      <c r="Z14" s="517"/>
      <c r="AA14" s="538"/>
      <c r="AB14" s="538"/>
      <c r="AC14" s="538"/>
      <c r="AD14" s="538"/>
      <c r="AE14" s="538"/>
      <c r="AF14" s="538"/>
    </row>
    <row r="15" spans="1:32" ht="28.5" customHeight="1">
      <c r="A15" s="441">
        <v>1</v>
      </c>
      <c r="B15" s="578">
        <v>2</v>
      </c>
      <c r="C15" s="579"/>
      <c r="D15" s="518">
        <v>3</v>
      </c>
      <c r="E15" s="518"/>
      <c r="F15" s="518"/>
      <c r="G15" s="518"/>
      <c r="H15" s="515">
        <v>4</v>
      </c>
      <c r="I15" s="516"/>
      <c r="J15" s="516"/>
      <c r="K15" s="516"/>
      <c r="L15" s="516"/>
      <c r="M15" s="516"/>
      <c r="N15" s="516"/>
      <c r="O15" s="517"/>
      <c r="P15" s="515">
        <v>5</v>
      </c>
      <c r="Q15" s="517"/>
      <c r="R15" s="515">
        <v>6</v>
      </c>
      <c r="S15" s="516"/>
      <c r="T15" s="517"/>
      <c r="U15" s="515">
        <v>7</v>
      </c>
      <c r="V15" s="516"/>
      <c r="W15" s="517"/>
      <c r="X15" s="515">
        <v>8</v>
      </c>
      <c r="Y15" s="516"/>
      <c r="Z15" s="517"/>
      <c r="AA15" s="515">
        <v>9</v>
      </c>
      <c r="AB15" s="516"/>
      <c r="AC15" s="517"/>
      <c r="AD15" s="515">
        <v>10</v>
      </c>
      <c r="AE15" s="516"/>
      <c r="AF15" s="517"/>
    </row>
    <row r="16" spans="1:32" ht="30.75" customHeight="1">
      <c r="A16" s="442"/>
      <c r="B16" s="614"/>
      <c r="C16" s="615"/>
      <c r="D16" s="616"/>
      <c r="E16" s="616"/>
      <c r="F16" s="616"/>
      <c r="G16" s="616"/>
      <c r="H16" s="617"/>
      <c r="I16" s="618"/>
      <c r="J16" s="618"/>
      <c r="K16" s="618"/>
      <c r="L16" s="618"/>
      <c r="M16" s="618"/>
      <c r="N16" s="618"/>
      <c r="O16" s="619"/>
      <c r="P16" s="620"/>
      <c r="Q16" s="621"/>
      <c r="R16" s="602"/>
      <c r="S16" s="603"/>
      <c r="T16" s="604"/>
      <c r="U16" s="602"/>
      <c r="V16" s="603"/>
      <c r="W16" s="604"/>
      <c r="X16" s="602"/>
      <c r="Y16" s="603"/>
      <c r="Z16" s="604"/>
      <c r="AA16" s="602">
        <f>X16-U16</f>
        <v>0</v>
      </c>
      <c r="AB16" s="603"/>
      <c r="AC16" s="604"/>
      <c r="AD16" s="602">
        <f>IF(U16=0,0,X16/U16*100)</f>
        <v>0</v>
      </c>
      <c r="AE16" s="603"/>
      <c r="AF16" s="604"/>
    </row>
    <row r="17" spans="1:32" ht="30.75" hidden="1" customHeight="1">
      <c r="A17" s="442"/>
      <c r="B17" s="614"/>
      <c r="C17" s="615"/>
      <c r="D17" s="616"/>
      <c r="E17" s="616"/>
      <c r="F17" s="616"/>
      <c r="G17" s="616"/>
      <c r="H17" s="617"/>
      <c r="I17" s="618"/>
      <c r="J17" s="618"/>
      <c r="K17" s="618"/>
      <c r="L17" s="618"/>
      <c r="M17" s="618"/>
      <c r="N17" s="618"/>
      <c r="O17" s="619"/>
      <c r="P17" s="620"/>
      <c r="Q17" s="621"/>
      <c r="R17" s="602"/>
      <c r="S17" s="603"/>
      <c r="T17" s="604"/>
      <c r="U17" s="602"/>
      <c r="V17" s="603"/>
      <c r="W17" s="604"/>
      <c r="X17" s="602"/>
      <c r="Y17" s="603"/>
      <c r="Z17" s="604"/>
      <c r="AA17" s="602">
        <f t="shared" ref="AA17:AA18" si="2">X17-U17</f>
        <v>0</v>
      </c>
      <c r="AB17" s="603"/>
      <c r="AC17" s="604"/>
      <c r="AD17" s="602">
        <f t="shared" ref="AD17:AD18" si="3">IF(U17=0,0,X17/U17*100)</f>
        <v>0</v>
      </c>
      <c r="AE17" s="603"/>
      <c r="AF17" s="604"/>
    </row>
    <row r="18" spans="1:32" ht="38.25" customHeight="1">
      <c r="A18" s="599" t="s">
        <v>34</v>
      </c>
      <c r="B18" s="600"/>
      <c r="C18" s="600"/>
      <c r="D18" s="600"/>
      <c r="E18" s="600"/>
      <c r="F18" s="600"/>
      <c r="G18" s="600"/>
      <c r="H18" s="600"/>
      <c r="I18" s="600"/>
      <c r="J18" s="600"/>
      <c r="K18" s="600"/>
      <c r="L18" s="600"/>
      <c r="M18" s="600"/>
      <c r="N18" s="600"/>
      <c r="O18" s="600"/>
      <c r="P18" s="600"/>
      <c r="Q18" s="601"/>
      <c r="R18" s="624">
        <f>SUM(R16:T17)</f>
        <v>0</v>
      </c>
      <c r="S18" s="625"/>
      <c r="T18" s="626"/>
      <c r="U18" s="624">
        <f t="shared" ref="U18" si="4">SUM(U16:W17)</f>
        <v>0</v>
      </c>
      <c r="V18" s="625"/>
      <c r="W18" s="626"/>
      <c r="X18" s="624">
        <f t="shared" ref="X18" si="5">SUM(X16:Z17)</f>
        <v>0</v>
      </c>
      <c r="Y18" s="625"/>
      <c r="Z18" s="626"/>
      <c r="AA18" s="624">
        <f t="shared" si="2"/>
        <v>0</v>
      </c>
      <c r="AB18" s="625"/>
      <c r="AC18" s="626"/>
      <c r="AD18" s="624">
        <f t="shared" si="3"/>
        <v>0</v>
      </c>
      <c r="AE18" s="625"/>
      <c r="AF18" s="626"/>
    </row>
    <row r="19" spans="1:32" ht="16.5" customHeight="1">
      <c r="A19" s="439"/>
      <c r="B19" s="439"/>
      <c r="C19" s="439"/>
      <c r="D19" s="439"/>
      <c r="E19" s="439"/>
      <c r="F19" s="439"/>
      <c r="G19" s="439"/>
      <c r="H19" s="439"/>
      <c r="I19" s="439"/>
      <c r="J19" s="439"/>
      <c r="K19" s="439"/>
      <c r="L19" s="439"/>
      <c r="M19" s="439"/>
      <c r="N19" s="439"/>
      <c r="O19" s="439"/>
      <c r="P19" s="439"/>
      <c r="Q19" s="21"/>
      <c r="R19" s="443"/>
      <c r="S19" s="443"/>
      <c r="T19" s="443"/>
      <c r="U19" s="443"/>
      <c r="V19" s="443"/>
      <c r="W19" s="21"/>
      <c r="X19" s="21"/>
      <c r="Y19" s="21"/>
      <c r="Z19" s="21"/>
      <c r="AA19" s="21"/>
      <c r="AB19" s="21"/>
      <c r="AC19" s="21"/>
      <c r="AD19" s="21"/>
      <c r="AE19" s="21"/>
      <c r="AF19" s="443"/>
    </row>
    <row r="20" spans="1:32" s="330" customFormat="1" ht="18.75" customHeight="1">
      <c r="C20" s="330" t="s">
        <v>427</v>
      </c>
    </row>
    <row r="21" spans="1:32" ht="21">
      <c r="A21" s="343"/>
      <c r="B21" s="343"/>
      <c r="C21" s="343"/>
      <c r="D21" s="343"/>
      <c r="E21" s="343"/>
      <c r="F21" s="343"/>
      <c r="G21" s="343"/>
      <c r="H21" s="343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44"/>
      <c r="U21" s="344"/>
      <c r="V21" s="344"/>
      <c r="W21" s="343"/>
      <c r="X21" s="21"/>
      <c r="Y21" s="21"/>
      <c r="Z21" s="627"/>
      <c r="AA21" s="627"/>
      <c r="AB21" s="627"/>
      <c r="AC21" s="21"/>
      <c r="AD21" s="627" t="s">
        <v>161</v>
      </c>
      <c r="AE21" s="627"/>
      <c r="AF21" s="627"/>
    </row>
    <row r="22" spans="1:32" ht="42" customHeight="1">
      <c r="A22" s="581" t="s">
        <v>32</v>
      </c>
      <c r="B22" s="583" t="s">
        <v>93</v>
      </c>
      <c r="C22" s="606"/>
      <c r="D22" s="606"/>
      <c r="E22" s="606"/>
      <c r="F22" s="606"/>
      <c r="G22" s="606"/>
      <c r="H22" s="606"/>
      <c r="I22" s="606"/>
      <c r="J22" s="606"/>
      <c r="K22" s="606"/>
      <c r="L22" s="584"/>
      <c r="M22" s="611" t="s">
        <v>33</v>
      </c>
      <c r="N22" s="612"/>
      <c r="O22" s="612"/>
      <c r="P22" s="613"/>
      <c r="Q22" s="611" t="s">
        <v>52</v>
      </c>
      <c r="R22" s="612"/>
      <c r="S22" s="612"/>
      <c r="T22" s="613"/>
      <c r="U22" s="611" t="s">
        <v>112</v>
      </c>
      <c r="V22" s="612"/>
      <c r="W22" s="612"/>
      <c r="X22" s="613"/>
      <c r="Y22" s="611" t="s">
        <v>426</v>
      </c>
      <c r="Z22" s="612"/>
      <c r="AA22" s="612"/>
      <c r="AB22" s="613"/>
      <c r="AC22" s="611" t="s">
        <v>34</v>
      </c>
      <c r="AD22" s="612"/>
      <c r="AE22" s="612"/>
      <c r="AF22" s="613"/>
    </row>
    <row r="23" spans="1:32" ht="34.5" customHeight="1">
      <c r="A23" s="605"/>
      <c r="B23" s="607"/>
      <c r="C23" s="608"/>
      <c r="D23" s="608"/>
      <c r="E23" s="608"/>
      <c r="F23" s="608"/>
      <c r="G23" s="608"/>
      <c r="H23" s="608"/>
      <c r="I23" s="608"/>
      <c r="J23" s="608"/>
      <c r="K23" s="608"/>
      <c r="L23" s="609"/>
      <c r="M23" s="622" t="s">
        <v>91</v>
      </c>
      <c r="N23" s="622" t="s">
        <v>92</v>
      </c>
      <c r="O23" s="622" t="s">
        <v>99</v>
      </c>
      <c r="P23" s="622" t="s">
        <v>100</v>
      </c>
      <c r="Q23" s="622" t="s">
        <v>91</v>
      </c>
      <c r="R23" s="622" t="s">
        <v>92</v>
      </c>
      <c r="S23" s="622" t="s">
        <v>99</v>
      </c>
      <c r="T23" s="622" t="s">
        <v>100</v>
      </c>
      <c r="U23" s="622" t="s">
        <v>91</v>
      </c>
      <c r="V23" s="622" t="s">
        <v>92</v>
      </c>
      <c r="W23" s="622" t="s">
        <v>99</v>
      </c>
      <c r="X23" s="622" t="s">
        <v>100</v>
      </c>
      <c r="Y23" s="622" t="s">
        <v>91</v>
      </c>
      <c r="Z23" s="622" t="s">
        <v>92</v>
      </c>
      <c r="AA23" s="622" t="s">
        <v>99</v>
      </c>
      <c r="AB23" s="622" t="s">
        <v>100</v>
      </c>
      <c r="AC23" s="622" t="s">
        <v>91</v>
      </c>
      <c r="AD23" s="622" t="s">
        <v>92</v>
      </c>
      <c r="AE23" s="622" t="s">
        <v>99</v>
      </c>
      <c r="AF23" s="622" t="s">
        <v>100</v>
      </c>
    </row>
    <row r="24" spans="1:32" ht="19.5" customHeight="1">
      <c r="A24" s="582"/>
      <c r="B24" s="585"/>
      <c r="C24" s="610"/>
      <c r="D24" s="610"/>
      <c r="E24" s="610"/>
      <c r="F24" s="610"/>
      <c r="G24" s="610"/>
      <c r="H24" s="610"/>
      <c r="I24" s="610"/>
      <c r="J24" s="610"/>
      <c r="K24" s="610"/>
      <c r="L24" s="586"/>
      <c r="M24" s="623"/>
      <c r="N24" s="623"/>
      <c r="O24" s="623"/>
      <c r="P24" s="623"/>
      <c r="Q24" s="623"/>
      <c r="R24" s="623"/>
      <c r="S24" s="623"/>
      <c r="T24" s="623"/>
      <c r="U24" s="623"/>
      <c r="V24" s="623"/>
      <c r="W24" s="623"/>
      <c r="X24" s="623"/>
      <c r="Y24" s="623"/>
      <c r="Z24" s="623"/>
      <c r="AA24" s="623"/>
      <c r="AB24" s="623"/>
      <c r="AC24" s="623"/>
      <c r="AD24" s="623"/>
      <c r="AE24" s="623"/>
      <c r="AF24" s="623"/>
    </row>
    <row r="25" spans="1:32" ht="21">
      <c r="A25" s="442">
        <v>1</v>
      </c>
      <c r="B25" s="638">
        <v>2</v>
      </c>
      <c r="C25" s="638"/>
      <c r="D25" s="638"/>
      <c r="E25" s="638"/>
      <c r="F25" s="638"/>
      <c r="G25" s="638"/>
      <c r="H25" s="638"/>
      <c r="I25" s="638"/>
      <c r="J25" s="638"/>
      <c r="K25" s="638"/>
      <c r="L25" s="638"/>
      <c r="M25" s="444">
        <v>3</v>
      </c>
      <c r="N25" s="444">
        <v>4</v>
      </c>
      <c r="O25" s="444">
        <v>5</v>
      </c>
      <c r="P25" s="444">
        <v>6</v>
      </c>
      <c r="Q25" s="444">
        <v>7</v>
      </c>
      <c r="R25" s="444">
        <v>8</v>
      </c>
      <c r="S25" s="444">
        <v>9</v>
      </c>
      <c r="T25" s="444">
        <v>10</v>
      </c>
      <c r="U25" s="444">
        <v>11</v>
      </c>
      <c r="V25" s="444">
        <v>12</v>
      </c>
      <c r="W25" s="444">
        <v>13</v>
      </c>
      <c r="X25" s="444">
        <v>14</v>
      </c>
      <c r="Y25" s="444">
        <v>15</v>
      </c>
      <c r="Z25" s="444">
        <v>16</v>
      </c>
      <c r="AA25" s="444">
        <v>17</v>
      </c>
      <c r="AB25" s="444">
        <v>18</v>
      </c>
      <c r="AC25" s="444">
        <v>19</v>
      </c>
      <c r="AD25" s="444">
        <v>20</v>
      </c>
      <c r="AE25" s="444">
        <v>21</v>
      </c>
      <c r="AF25" s="444">
        <v>22</v>
      </c>
    </row>
    <row r="26" spans="1:32" ht="30" customHeight="1">
      <c r="A26" s="186">
        <v>1</v>
      </c>
      <c r="B26" s="639" t="s">
        <v>273</v>
      </c>
      <c r="C26" s="640"/>
      <c r="D26" s="640"/>
      <c r="E26" s="640"/>
      <c r="F26" s="640"/>
      <c r="G26" s="640"/>
      <c r="H26" s="640"/>
      <c r="I26" s="640"/>
      <c r="J26" s="640"/>
      <c r="K26" s="640"/>
      <c r="L26" s="641"/>
      <c r="M26" s="374"/>
      <c r="N26" s="374"/>
      <c r="O26" s="374">
        <f>N26-M26</f>
        <v>0</v>
      </c>
      <c r="P26" s="375">
        <f>IF(M26=0,0,N26/M26*100)</f>
        <v>0</v>
      </c>
      <c r="Q26" s="376"/>
      <c r="R26" s="377">
        <f>R30+R28</f>
        <v>3758</v>
      </c>
      <c r="S26" s="384">
        <f>R26-Q26</f>
        <v>3758</v>
      </c>
      <c r="T26" s="375">
        <f>IF(Q26=0,0,R26/Q26*100)</f>
        <v>0</v>
      </c>
      <c r="U26" s="377"/>
      <c r="V26" s="377">
        <f>SUM(V27:V30)</f>
        <v>3634</v>
      </c>
      <c r="W26" s="384">
        <f>V26-U26</f>
        <v>3634</v>
      </c>
      <c r="X26" s="346">
        <f t="shared" ref="X26:X39" si="6">IF(U26=0,0,V26/U26*100)</f>
        <v>0</v>
      </c>
      <c r="Y26" s="377"/>
      <c r="Z26" s="377">
        <f>Z30+Z28</f>
        <v>0</v>
      </c>
      <c r="AA26" s="384">
        <f>Z26-Y26</f>
        <v>0</v>
      </c>
      <c r="AB26" s="375">
        <f>IF(Y26=0,0,Z26/Y26*100)</f>
        <v>0</v>
      </c>
      <c r="AC26" s="384">
        <f>SUM(M26,Q26,U26,Y26)</f>
        <v>0</v>
      </c>
      <c r="AD26" s="384">
        <f>SUM(N26,R26,V26,Z26)</f>
        <v>7392</v>
      </c>
      <c r="AE26" s="384">
        <f>AD26-AC26</f>
        <v>7392</v>
      </c>
      <c r="AF26" s="375">
        <f>IF(AC26=0,0,AD26/AC26*100)</f>
        <v>0</v>
      </c>
    </row>
    <row r="27" spans="1:32" s="446" customFormat="1" ht="30" customHeight="1">
      <c r="A27" s="447"/>
      <c r="B27" s="629" t="s">
        <v>422</v>
      </c>
      <c r="C27" s="630"/>
      <c r="D27" s="630"/>
      <c r="E27" s="630"/>
      <c r="F27" s="630"/>
      <c r="G27" s="630"/>
      <c r="H27" s="630"/>
      <c r="I27" s="630"/>
      <c r="J27" s="630"/>
      <c r="K27" s="630"/>
      <c r="L27" s="631"/>
      <c r="M27" s="345"/>
      <c r="N27" s="345"/>
      <c r="O27" s="345"/>
      <c r="P27" s="346"/>
      <c r="Q27" s="445"/>
      <c r="R27" s="378"/>
      <c r="S27" s="385"/>
      <c r="T27" s="346"/>
      <c r="U27" s="378"/>
      <c r="V27" s="378">
        <v>83</v>
      </c>
      <c r="W27" s="385">
        <f t="shared" ref="W27:W39" si="7">V27-U27</f>
        <v>83</v>
      </c>
      <c r="X27" s="346"/>
      <c r="Y27" s="378"/>
      <c r="Z27" s="378"/>
      <c r="AA27" s="385"/>
      <c r="AB27" s="346"/>
      <c r="AC27" s="385"/>
      <c r="AD27" s="385">
        <f t="shared" ref="AD27:AD38" si="8">SUM(N27,R27,V27,Z27)</f>
        <v>83</v>
      </c>
      <c r="AE27" s="385">
        <f t="shared" ref="AE27:AE39" si="9">AD27-AC27</f>
        <v>83</v>
      </c>
      <c r="AF27" s="346"/>
    </row>
    <row r="28" spans="1:32" s="446" customFormat="1" ht="30" customHeight="1">
      <c r="A28" s="447"/>
      <c r="B28" s="629" t="s">
        <v>429</v>
      </c>
      <c r="C28" s="630"/>
      <c r="D28" s="630"/>
      <c r="E28" s="630"/>
      <c r="F28" s="630"/>
      <c r="G28" s="630"/>
      <c r="H28" s="630"/>
      <c r="I28" s="630"/>
      <c r="J28" s="630"/>
      <c r="K28" s="630"/>
      <c r="L28" s="631"/>
      <c r="M28" s="345"/>
      <c r="N28" s="345"/>
      <c r="O28" s="345"/>
      <c r="P28" s="346"/>
      <c r="Q28" s="445"/>
      <c r="R28" s="378">
        <v>558</v>
      </c>
      <c r="S28" s="385">
        <f t="shared" ref="S28:S30" si="10">R28-Q28</f>
        <v>558</v>
      </c>
      <c r="T28" s="346"/>
      <c r="U28" s="378"/>
      <c r="V28" s="378"/>
      <c r="W28" s="385">
        <f t="shared" si="7"/>
        <v>0</v>
      </c>
      <c r="X28" s="346"/>
      <c r="Y28" s="378"/>
      <c r="Z28" s="378"/>
      <c r="AA28" s="385"/>
      <c r="AB28" s="346"/>
      <c r="AC28" s="385"/>
      <c r="AD28" s="385">
        <f t="shared" si="8"/>
        <v>558</v>
      </c>
      <c r="AE28" s="385">
        <f t="shared" si="9"/>
        <v>558</v>
      </c>
      <c r="AF28" s="346"/>
    </row>
    <row r="29" spans="1:32" s="446" customFormat="1" ht="30" customHeight="1">
      <c r="A29" s="447"/>
      <c r="B29" s="629" t="s">
        <v>423</v>
      </c>
      <c r="C29" s="630"/>
      <c r="D29" s="630"/>
      <c r="E29" s="630"/>
      <c r="F29" s="630"/>
      <c r="G29" s="630"/>
      <c r="H29" s="630"/>
      <c r="I29" s="630"/>
      <c r="J29" s="630"/>
      <c r="K29" s="630"/>
      <c r="L29" s="631"/>
      <c r="M29" s="345"/>
      <c r="N29" s="345"/>
      <c r="O29" s="345"/>
      <c r="P29" s="346"/>
      <c r="Q29" s="445"/>
      <c r="R29" s="378"/>
      <c r="S29" s="385">
        <f t="shared" si="10"/>
        <v>0</v>
      </c>
      <c r="T29" s="346"/>
      <c r="U29" s="378"/>
      <c r="V29" s="378">
        <v>3551</v>
      </c>
      <c r="W29" s="385">
        <f t="shared" si="7"/>
        <v>3551</v>
      </c>
      <c r="X29" s="346"/>
      <c r="Y29" s="378"/>
      <c r="Z29" s="378"/>
      <c r="AA29" s="385">
        <f t="shared" ref="AA29:AA39" si="11">Z29-Y29</f>
        <v>0</v>
      </c>
      <c r="AB29" s="346"/>
      <c r="AC29" s="385"/>
      <c r="AD29" s="385">
        <f t="shared" si="8"/>
        <v>3551</v>
      </c>
      <c r="AE29" s="385">
        <f t="shared" si="9"/>
        <v>3551</v>
      </c>
      <c r="AF29" s="346"/>
    </row>
    <row r="30" spans="1:32" s="446" customFormat="1" ht="31.5" customHeight="1">
      <c r="A30" s="447"/>
      <c r="B30" s="629" t="s">
        <v>306</v>
      </c>
      <c r="C30" s="630"/>
      <c r="D30" s="630"/>
      <c r="E30" s="630"/>
      <c r="F30" s="630"/>
      <c r="G30" s="630"/>
      <c r="H30" s="630"/>
      <c r="I30" s="630"/>
      <c r="J30" s="630"/>
      <c r="K30" s="630"/>
      <c r="L30" s="631"/>
      <c r="M30" s="345"/>
      <c r="N30" s="345"/>
      <c r="O30" s="345"/>
      <c r="P30" s="346"/>
      <c r="Q30" s="445"/>
      <c r="R30" s="378">
        <v>3200</v>
      </c>
      <c r="S30" s="385">
        <f t="shared" si="10"/>
        <v>3200</v>
      </c>
      <c r="T30" s="346"/>
      <c r="U30" s="378"/>
      <c r="V30" s="378"/>
      <c r="W30" s="385">
        <f t="shared" si="7"/>
        <v>0</v>
      </c>
      <c r="X30" s="346">
        <f t="shared" si="6"/>
        <v>0</v>
      </c>
      <c r="Y30" s="378"/>
      <c r="Z30" s="378"/>
      <c r="AA30" s="385"/>
      <c r="AB30" s="346">
        <f t="shared" ref="AB30:AB39" si="12">IF(Y30=0,0,Z30/Y30*100)</f>
        <v>0</v>
      </c>
      <c r="AC30" s="385">
        <f t="shared" ref="AC30:AC38" si="13">SUM(M30,Q30,U30,Y30)</f>
        <v>0</v>
      </c>
      <c r="AD30" s="385">
        <f t="shared" si="8"/>
        <v>3200</v>
      </c>
      <c r="AE30" s="385">
        <f t="shared" si="9"/>
        <v>3200</v>
      </c>
      <c r="AF30" s="346">
        <f t="shared" ref="AF30:AF39" si="14">IF(AC30=0,0,AD30/AC30*100)</f>
        <v>0</v>
      </c>
    </row>
    <row r="31" spans="1:32" ht="30" customHeight="1">
      <c r="A31" s="186">
        <v>2</v>
      </c>
      <c r="B31" s="632" t="s">
        <v>274</v>
      </c>
      <c r="C31" s="633"/>
      <c r="D31" s="633"/>
      <c r="E31" s="633"/>
      <c r="F31" s="633"/>
      <c r="G31" s="633"/>
      <c r="H31" s="633"/>
      <c r="I31" s="633"/>
      <c r="J31" s="633"/>
      <c r="K31" s="633"/>
      <c r="L31" s="634"/>
      <c r="M31" s="374"/>
      <c r="N31" s="374"/>
      <c r="O31" s="374"/>
      <c r="P31" s="375"/>
      <c r="Q31" s="376">
        <f>Q32</f>
        <v>0</v>
      </c>
      <c r="R31" s="376">
        <f>R32</f>
        <v>0</v>
      </c>
      <c r="S31" s="374"/>
      <c r="T31" s="375"/>
      <c r="U31" s="377">
        <f>U32</f>
        <v>80</v>
      </c>
      <c r="V31" s="377">
        <f>V32+V33</f>
        <v>489</v>
      </c>
      <c r="W31" s="384">
        <f t="shared" si="7"/>
        <v>409</v>
      </c>
      <c r="X31" s="375">
        <f t="shared" si="6"/>
        <v>611.29999999999995</v>
      </c>
      <c r="Y31" s="377"/>
      <c r="Z31" s="377"/>
      <c r="AA31" s="384">
        <f t="shared" si="11"/>
        <v>0</v>
      </c>
      <c r="AB31" s="375">
        <f t="shared" si="12"/>
        <v>0</v>
      </c>
      <c r="AC31" s="384">
        <f t="shared" si="13"/>
        <v>80</v>
      </c>
      <c r="AD31" s="384">
        <f t="shared" si="8"/>
        <v>489</v>
      </c>
      <c r="AE31" s="384">
        <f t="shared" si="9"/>
        <v>409</v>
      </c>
      <c r="AF31" s="375">
        <f t="shared" si="14"/>
        <v>611.29999999999995</v>
      </c>
    </row>
    <row r="32" spans="1:32" ht="28.5" customHeight="1">
      <c r="A32" s="442"/>
      <c r="B32" s="629" t="s">
        <v>272</v>
      </c>
      <c r="C32" s="630"/>
      <c r="D32" s="630"/>
      <c r="E32" s="630"/>
      <c r="F32" s="630"/>
      <c r="G32" s="630"/>
      <c r="H32" s="630"/>
      <c r="I32" s="630"/>
      <c r="J32" s="630"/>
      <c r="K32" s="630"/>
      <c r="L32" s="631"/>
      <c r="M32" s="345"/>
      <c r="N32" s="345"/>
      <c r="O32" s="345">
        <f t="shared" ref="O32:O39" si="15">N32-M32</f>
        <v>0</v>
      </c>
      <c r="P32" s="346">
        <f t="shared" ref="P32:P39" si="16">IF(M32=0,0,N32/M32*100)</f>
        <v>0</v>
      </c>
      <c r="Q32" s="437">
        <v>0</v>
      </c>
      <c r="R32" s="437">
        <v>0</v>
      </c>
      <c r="S32" s="345">
        <f t="shared" ref="S32:S39" si="17">R32-Q32</f>
        <v>0</v>
      </c>
      <c r="T32" s="346">
        <f t="shared" ref="T32:T39" si="18">IF(Q32=0,0,R32/Q32*100)</f>
        <v>0</v>
      </c>
      <c r="U32" s="378">
        <v>80</v>
      </c>
      <c r="V32" s="378">
        <v>76</v>
      </c>
      <c r="W32" s="385">
        <f t="shared" si="7"/>
        <v>-4</v>
      </c>
      <c r="X32" s="346">
        <f t="shared" si="6"/>
        <v>95</v>
      </c>
      <c r="Y32" s="378"/>
      <c r="Z32" s="378"/>
      <c r="AA32" s="384">
        <f t="shared" si="11"/>
        <v>0</v>
      </c>
      <c r="AB32" s="375">
        <f t="shared" si="12"/>
        <v>0</v>
      </c>
      <c r="AC32" s="385">
        <f t="shared" si="13"/>
        <v>80</v>
      </c>
      <c r="AD32" s="385">
        <f t="shared" si="8"/>
        <v>76</v>
      </c>
      <c r="AE32" s="385">
        <f t="shared" si="9"/>
        <v>-4</v>
      </c>
      <c r="AF32" s="346">
        <f t="shared" si="14"/>
        <v>95</v>
      </c>
    </row>
    <row r="33" spans="1:32" ht="28.5" customHeight="1">
      <c r="A33" s="442"/>
      <c r="B33" s="629" t="s">
        <v>430</v>
      </c>
      <c r="C33" s="630"/>
      <c r="D33" s="630"/>
      <c r="E33" s="630"/>
      <c r="F33" s="630"/>
      <c r="G33" s="630"/>
      <c r="H33" s="630"/>
      <c r="I33" s="630"/>
      <c r="J33" s="630"/>
      <c r="K33" s="630"/>
      <c r="L33" s="631"/>
      <c r="M33" s="345"/>
      <c r="N33" s="345"/>
      <c r="O33" s="345"/>
      <c r="P33" s="346"/>
      <c r="Q33" s="437"/>
      <c r="R33" s="437"/>
      <c r="S33" s="345"/>
      <c r="T33" s="346"/>
      <c r="U33" s="378"/>
      <c r="V33" s="378">
        <v>413</v>
      </c>
      <c r="W33" s="385">
        <f t="shared" si="7"/>
        <v>413</v>
      </c>
      <c r="X33" s="346">
        <f t="shared" si="6"/>
        <v>0</v>
      </c>
      <c r="Y33" s="378"/>
      <c r="Z33" s="378"/>
      <c r="AA33" s="384"/>
      <c r="AB33" s="375"/>
      <c r="AC33" s="385"/>
      <c r="AD33" s="385">
        <f t="shared" si="8"/>
        <v>413</v>
      </c>
      <c r="AE33" s="385">
        <f t="shared" si="9"/>
        <v>413</v>
      </c>
      <c r="AF33" s="346">
        <f t="shared" si="14"/>
        <v>0</v>
      </c>
    </row>
    <row r="34" spans="1:32" ht="27.75" customHeight="1">
      <c r="A34" s="186">
        <v>3</v>
      </c>
      <c r="B34" s="632" t="s">
        <v>275</v>
      </c>
      <c r="C34" s="633"/>
      <c r="D34" s="633"/>
      <c r="E34" s="633"/>
      <c r="F34" s="633"/>
      <c r="G34" s="633"/>
      <c r="H34" s="633"/>
      <c r="I34" s="633"/>
      <c r="J34" s="633"/>
      <c r="K34" s="633"/>
      <c r="L34" s="634"/>
      <c r="M34" s="374"/>
      <c r="N34" s="374"/>
      <c r="O34" s="374">
        <f t="shared" si="15"/>
        <v>0</v>
      </c>
      <c r="P34" s="375">
        <f t="shared" si="16"/>
        <v>0</v>
      </c>
      <c r="Q34" s="376">
        <f>Q38</f>
        <v>0</v>
      </c>
      <c r="R34" s="376">
        <v>0</v>
      </c>
      <c r="S34" s="374">
        <f t="shared" si="17"/>
        <v>0</v>
      </c>
      <c r="T34" s="375">
        <f t="shared" si="18"/>
        <v>0</v>
      </c>
      <c r="U34" s="377">
        <f>U38</f>
        <v>0</v>
      </c>
      <c r="V34" s="377">
        <f>V35+V36+V37+V38</f>
        <v>1785</v>
      </c>
      <c r="W34" s="384">
        <f t="shared" si="7"/>
        <v>1785</v>
      </c>
      <c r="X34" s="346">
        <f t="shared" si="6"/>
        <v>0</v>
      </c>
      <c r="Y34" s="377"/>
      <c r="Z34" s="377"/>
      <c r="AA34" s="384">
        <f t="shared" si="11"/>
        <v>0</v>
      </c>
      <c r="AB34" s="375">
        <f t="shared" si="12"/>
        <v>0</v>
      </c>
      <c r="AC34" s="384">
        <f t="shared" si="13"/>
        <v>0</v>
      </c>
      <c r="AD34" s="384">
        <f t="shared" si="8"/>
        <v>1785</v>
      </c>
      <c r="AE34" s="384">
        <f t="shared" si="9"/>
        <v>1785</v>
      </c>
      <c r="AF34" s="375">
        <f t="shared" si="14"/>
        <v>0</v>
      </c>
    </row>
    <row r="35" spans="1:32" ht="28.5" hidden="1" customHeight="1">
      <c r="A35" s="186"/>
      <c r="B35" s="635" t="s">
        <v>424</v>
      </c>
      <c r="C35" s="636"/>
      <c r="D35" s="636"/>
      <c r="E35" s="636"/>
      <c r="F35" s="636"/>
      <c r="G35" s="636"/>
      <c r="H35" s="636"/>
      <c r="I35" s="636"/>
      <c r="J35" s="636"/>
      <c r="K35" s="636"/>
      <c r="L35" s="637"/>
      <c r="M35" s="345"/>
      <c r="N35" s="345"/>
      <c r="O35" s="345"/>
      <c r="P35" s="346"/>
      <c r="Q35" s="437"/>
      <c r="R35" s="437"/>
      <c r="S35" s="345"/>
      <c r="T35" s="346"/>
      <c r="U35" s="378"/>
      <c r="V35" s="378">
        <v>0</v>
      </c>
      <c r="W35" s="385">
        <f t="shared" si="7"/>
        <v>0</v>
      </c>
      <c r="X35" s="346">
        <f t="shared" si="6"/>
        <v>0</v>
      </c>
      <c r="Y35" s="378"/>
      <c r="Z35" s="378"/>
      <c r="AA35" s="385"/>
      <c r="AB35" s="346"/>
      <c r="AC35" s="385"/>
      <c r="AD35" s="385">
        <f>V35</f>
        <v>0</v>
      </c>
      <c r="AE35" s="385">
        <f t="shared" si="9"/>
        <v>0</v>
      </c>
      <c r="AF35" s="375">
        <f t="shared" si="14"/>
        <v>0</v>
      </c>
    </row>
    <row r="36" spans="1:32" ht="27" customHeight="1">
      <c r="A36" s="186"/>
      <c r="B36" s="635" t="s">
        <v>425</v>
      </c>
      <c r="C36" s="636"/>
      <c r="D36" s="636"/>
      <c r="E36" s="636"/>
      <c r="F36" s="636"/>
      <c r="G36" s="636"/>
      <c r="H36" s="636"/>
      <c r="I36" s="636"/>
      <c r="J36" s="636"/>
      <c r="K36" s="636"/>
      <c r="L36" s="637"/>
      <c r="M36" s="345"/>
      <c r="N36" s="345"/>
      <c r="O36" s="345"/>
      <c r="P36" s="346"/>
      <c r="Q36" s="437"/>
      <c r="R36" s="437"/>
      <c r="S36" s="345"/>
      <c r="T36" s="346"/>
      <c r="U36" s="378"/>
      <c r="V36" s="378">
        <v>1783</v>
      </c>
      <c r="W36" s="385">
        <f t="shared" si="7"/>
        <v>1783</v>
      </c>
      <c r="X36" s="346">
        <f t="shared" si="6"/>
        <v>0</v>
      </c>
      <c r="Y36" s="378"/>
      <c r="Z36" s="378"/>
      <c r="AA36" s="385"/>
      <c r="AB36" s="346"/>
      <c r="AC36" s="385"/>
      <c r="AD36" s="385">
        <f t="shared" ref="AD36:AD37" si="19">V36</f>
        <v>1783</v>
      </c>
      <c r="AE36" s="385">
        <f t="shared" si="9"/>
        <v>1783</v>
      </c>
      <c r="AF36" s="375">
        <f t="shared" si="14"/>
        <v>0</v>
      </c>
    </row>
    <row r="37" spans="1:32" s="21" customFormat="1" ht="27.75" customHeight="1">
      <c r="A37" s="186"/>
      <c r="B37" s="644" t="s">
        <v>409</v>
      </c>
      <c r="C37" s="645"/>
      <c r="D37" s="645"/>
      <c r="E37" s="645"/>
      <c r="F37" s="645"/>
      <c r="G37" s="645"/>
      <c r="H37" s="645"/>
      <c r="I37" s="645"/>
      <c r="J37" s="645"/>
      <c r="K37" s="645"/>
      <c r="L37" s="646"/>
      <c r="M37" s="345"/>
      <c r="N37" s="345"/>
      <c r="O37" s="345"/>
      <c r="P37" s="346"/>
      <c r="Q37" s="437"/>
      <c r="R37" s="437"/>
      <c r="S37" s="345"/>
      <c r="T37" s="346"/>
      <c r="U37" s="378"/>
      <c r="V37" s="378">
        <v>2</v>
      </c>
      <c r="W37" s="385">
        <f t="shared" si="7"/>
        <v>2</v>
      </c>
      <c r="X37" s="346">
        <f t="shared" si="6"/>
        <v>0</v>
      </c>
      <c r="Y37" s="378"/>
      <c r="Z37" s="378"/>
      <c r="AA37" s="385"/>
      <c r="AB37" s="346"/>
      <c r="AC37" s="385"/>
      <c r="AD37" s="385">
        <f t="shared" si="19"/>
        <v>2</v>
      </c>
      <c r="AE37" s="385">
        <f t="shared" si="9"/>
        <v>2</v>
      </c>
      <c r="AF37" s="375">
        <f t="shared" si="14"/>
        <v>0</v>
      </c>
    </row>
    <row r="38" spans="1:32" ht="30" hidden="1" customHeight="1">
      <c r="A38" s="442"/>
      <c r="B38" s="647" t="s">
        <v>380</v>
      </c>
      <c r="C38" s="648"/>
      <c r="D38" s="648"/>
      <c r="E38" s="648"/>
      <c r="F38" s="648"/>
      <c r="G38" s="648"/>
      <c r="H38" s="648"/>
      <c r="I38" s="648"/>
      <c r="J38" s="648"/>
      <c r="K38" s="648"/>
      <c r="L38" s="649"/>
      <c r="M38" s="345"/>
      <c r="N38" s="345"/>
      <c r="O38" s="345">
        <f t="shared" si="15"/>
        <v>0</v>
      </c>
      <c r="P38" s="346">
        <f t="shared" si="16"/>
        <v>0</v>
      </c>
      <c r="Q38" s="437"/>
      <c r="R38" s="301">
        <v>0</v>
      </c>
      <c r="S38" s="345">
        <f t="shared" si="17"/>
        <v>0</v>
      </c>
      <c r="T38" s="346">
        <f t="shared" si="18"/>
        <v>0</v>
      </c>
      <c r="U38" s="378"/>
      <c r="V38" s="378">
        <v>0</v>
      </c>
      <c r="W38" s="385">
        <f t="shared" si="7"/>
        <v>0</v>
      </c>
      <c r="X38" s="346">
        <f t="shared" si="6"/>
        <v>0</v>
      </c>
      <c r="Y38" s="378"/>
      <c r="Z38" s="378"/>
      <c r="AA38" s="385">
        <f t="shared" si="11"/>
        <v>0</v>
      </c>
      <c r="AB38" s="346">
        <f t="shared" si="12"/>
        <v>0</v>
      </c>
      <c r="AC38" s="385">
        <f t="shared" si="13"/>
        <v>0</v>
      </c>
      <c r="AD38" s="385">
        <f t="shared" si="8"/>
        <v>0</v>
      </c>
      <c r="AE38" s="385">
        <f t="shared" si="9"/>
        <v>0</v>
      </c>
      <c r="AF38" s="346">
        <f t="shared" si="14"/>
        <v>0</v>
      </c>
    </row>
    <row r="39" spans="1:32" ht="33.75" customHeight="1">
      <c r="A39" s="650" t="s">
        <v>34</v>
      </c>
      <c r="B39" s="651"/>
      <c r="C39" s="651"/>
      <c r="D39" s="651"/>
      <c r="E39" s="651"/>
      <c r="F39" s="651"/>
      <c r="G39" s="651"/>
      <c r="H39" s="651"/>
      <c r="I39" s="651"/>
      <c r="J39" s="651"/>
      <c r="K39" s="651"/>
      <c r="L39" s="652"/>
      <c r="M39" s="347">
        <f t="shared" ref="M39:N39" si="20">SUM(M26:M38)</f>
        <v>0</v>
      </c>
      <c r="N39" s="347">
        <f t="shared" si="20"/>
        <v>0</v>
      </c>
      <c r="O39" s="347">
        <f t="shared" si="15"/>
        <v>0</v>
      </c>
      <c r="P39" s="347">
        <f t="shared" si="16"/>
        <v>0</v>
      </c>
      <c r="Q39" s="438">
        <f>Q26+Q31+Q34</f>
        <v>0</v>
      </c>
      <c r="R39" s="438">
        <f>R26+R31+R34</f>
        <v>3758</v>
      </c>
      <c r="S39" s="17">
        <f t="shared" si="17"/>
        <v>3758</v>
      </c>
      <c r="T39" s="347">
        <f t="shared" si="18"/>
        <v>0</v>
      </c>
      <c r="U39" s="386">
        <f>U26+U31+U34</f>
        <v>80</v>
      </c>
      <c r="V39" s="386">
        <f>V26+V31+V34</f>
        <v>5908</v>
      </c>
      <c r="W39" s="387">
        <f t="shared" si="7"/>
        <v>5828</v>
      </c>
      <c r="X39" s="388">
        <f t="shared" si="6"/>
        <v>7385</v>
      </c>
      <c r="Y39" s="386">
        <f t="shared" ref="Y39" si="21">SUM(Y26:Y38)</f>
        <v>0</v>
      </c>
      <c r="Z39" s="386">
        <f>Z26+Z31+Z34</f>
        <v>0</v>
      </c>
      <c r="AA39" s="387">
        <f t="shared" si="11"/>
        <v>0</v>
      </c>
      <c r="AB39" s="388">
        <f t="shared" si="12"/>
        <v>0</v>
      </c>
      <c r="AC39" s="387">
        <f>AC26+AC31+AC34</f>
        <v>80</v>
      </c>
      <c r="AD39" s="387">
        <f>AD26+AD31+AD34</f>
        <v>9666</v>
      </c>
      <c r="AE39" s="387">
        <f t="shared" si="9"/>
        <v>9586</v>
      </c>
      <c r="AF39" s="388">
        <f t="shared" si="14"/>
        <v>12082.5</v>
      </c>
    </row>
    <row r="40" spans="1:32" ht="34.5" customHeight="1">
      <c r="A40" s="629" t="s">
        <v>35</v>
      </c>
      <c r="B40" s="630"/>
      <c r="C40" s="630"/>
      <c r="D40" s="630"/>
      <c r="E40" s="630"/>
      <c r="F40" s="630"/>
      <c r="G40" s="630"/>
      <c r="H40" s="630"/>
      <c r="I40" s="630"/>
      <c r="J40" s="630"/>
      <c r="K40" s="630"/>
      <c r="L40" s="631"/>
      <c r="M40" s="345">
        <f>IF($AC$39=0,0,M39/$AC$39*100)</f>
        <v>0</v>
      </c>
      <c r="N40" s="345">
        <f>IF($AD$39=0,0,N39/$AD$39*100)</f>
        <v>0</v>
      </c>
      <c r="O40" s="345"/>
      <c r="P40" s="345"/>
      <c r="Q40" s="345">
        <f>IF($AC$39=0,0,Q39/$AC$39*100)</f>
        <v>0</v>
      </c>
      <c r="R40" s="345">
        <f>IF($AD$39=0,0,R39/$AD$39*100)</f>
        <v>38.9</v>
      </c>
      <c r="S40" s="345"/>
      <c r="T40" s="345"/>
      <c r="U40" s="346">
        <f>IF($AC$39=0,0,U39/$AC$39*100)</f>
        <v>100</v>
      </c>
      <c r="V40" s="346">
        <f>IF($AD$39=0,0,V39/$AD$39*100)</f>
        <v>61.1</v>
      </c>
      <c r="W40" s="346"/>
      <c r="X40" s="346"/>
      <c r="Y40" s="346">
        <f>IF($AC$39=0,0,Y39/$AC$39*100)</f>
        <v>0</v>
      </c>
      <c r="Z40" s="346">
        <f>IF($AD$39=0,0,Z39/$AD$39*100)</f>
        <v>0</v>
      </c>
      <c r="AA40" s="346"/>
      <c r="AB40" s="346"/>
      <c r="AC40" s="346">
        <f>SUM(M40,Q40,U40,Y40)</f>
        <v>100</v>
      </c>
      <c r="AD40" s="346">
        <f>SUM(N40,R40,V40,Z40)</f>
        <v>100</v>
      </c>
      <c r="AE40" s="346"/>
      <c r="AF40" s="346"/>
    </row>
    <row r="41" spans="1:32" ht="15" customHeight="1">
      <c r="A41" s="348"/>
      <c r="B41" s="348"/>
      <c r="C41" s="348"/>
      <c r="D41" s="349"/>
      <c r="E41" s="349"/>
      <c r="F41" s="349"/>
      <c r="G41" s="349"/>
      <c r="H41" s="349"/>
      <c r="I41" s="349"/>
      <c r="J41" s="349"/>
      <c r="K41" s="349"/>
      <c r="L41" s="349"/>
      <c r="M41" s="349"/>
      <c r="N41" s="349"/>
      <c r="O41" s="349"/>
      <c r="P41" s="349"/>
      <c r="Q41" s="349"/>
      <c r="R41" s="349"/>
      <c r="S41" s="349"/>
      <c r="T41" s="349"/>
      <c r="U41" s="349"/>
      <c r="V41" s="349"/>
      <c r="W41" s="21"/>
      <c r="X41" s="21"/>
      <c r="Y41" s="21"/>
      <c r="Z41" s="21"/>
      <c r="AA41" s="21"/>
      <c r="AB41" s="21"/>
      <c r="AC41" s="21"/>
      <c r="AD41" s="21"/>
      <c r="AE41" s="21"/>
      <c r="AF41" s="21"/>
    </row>
    <row r="42" spans="1:32" s="330" customFormat="1" ht="31.5" customHeight="1">
      <c r="C42" s="330" t="s">
        <v>168</v>
      </c>
    </row>
    <row r="43" spans="1:32" s="351" customFormat="1" ht="2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350"/>
      <c r="L43" s="21"/>
      <c r="M43" s="350"/>
      <c r="N43" s="350"/>
      <c r="O43" s="350"/>
      <c r="P43" s="350"/>
      <c r="Q43" s="350"/>
      <c r="R43" s="350"/>
      <c r="S43" s="350"/>
      <c r="T43" s="350"/>
      <c r="U43" s="350"/>
      <c r="V43" s="350"/>
      <c r="W43" s="350"/>
      <c r="X43" s="350"/>
      <c r="Y43" s="350"/>
      <c r="Z43" s="350"/>
      <c r="AA43" s="350"/>
      <c r="AB43" s="350"/>
      <c r="AC43" s="350"/>
      <c r="AD43" s="628" t="s">
        <v>161</v>
      </c>
      <c r="AE43" s="628"/>
      <c r="AF43" s="628"/>
    </row>
    <row r="44" spans="1:32" s="352" customFormat="1" ht="34.5" customHeight="1">
      <c r="A44" s="518" t="s">
        <v>32</v>
      </c>
      <c r="B44" s="557" t="s">
        <v>116</v>
      </c>
      <c r="C44" s="559"/>
      <c r="D44" s="518" t="s">
        <v>118</v>
      </c>
      <c r="E44" s="518"/>
      <c r="F44" s="518" t="s">
        <v>82</v>
      </c>
      <c r="G44" s="518"/>
      <c r="H44" s="518" t="s">
        <v>140</v>
      </c>
      <c r="I44" s="518"/>
      <c r="J44" s="518" t="s">
        <v>141</v>
      </c>
      <c r="K44" s="518"/>
      <c r="L44" s="518" t="s">
        <v>391</v>
      </c>
      <c r="M44" s="518"/>
      <c r="N44" s="518"/>
      <c r="O44" s="518"/>
      <c r="P44" s="518"/>
      <c r="Q44" s="518"/>
      <c r="R44" s="518"/>
      <c r="S44" s="518"/>
      <c r="T44" s="518"/>
      <c r="U44" s="518"/>
      <c r="V44" s="518" t="s">
        <v>117</v>
      </c>
      <c r="W44" s="518"/>
      <c r="X44" s="518"/>
      <c r="Y44" s="518"/>
      <c r="Z44" s="518"/>
      <c r="AA44" s="518" t="s">
        <v>142</v>
      </c>
      <c r="AB44" s="518"/>
      <c r="AC44" s="518"/>
      <c r="AD44" s="518"/>
      <c r="AE44" s="518"/>
      <c r="AF44" s="518"/>
    </row>
    <row r="45" spans="1:32" s="352" customFormat="1" ht="36" customHeight="1">
      <c r="A45" s="518"/>
      <c r="B45" s="642"/>
      <c r="C45" s="643"/>
      <c r="D45" s="518"/>
      <c r="E45" s="518"/>
      <c r="F45" s="518"/>
      <c r="G45" s="518"/>
      <c r="H45" s="518"/>
      <c r="I45" s="518"/>
      <c r="J45" s="518"/>
      <c r="K45" s="518"/>
      <c r="L45" s="518" t="s">
        <v>107</v>
      </c>
      <c r="M45" s="518"/>
      <c r="N45" s="518" t="s">
        <v>110</v>
      </c>
      <c r="O45" s="518"/>
      <c r="P45" s="518" t="s">
        <v>111</v>
      </c>
      <c r="Q45" s="518"/>
      <c r="R45" s="518"/>
      <c r="S45" s="518"/>
      <c r="T45" s="518"/>
      <c r="U45" s="518"/>
      <c r="V45" s="518"/>
      <c r="W45" s="518"/>
      <c r="X45" s="518"/>
      <c r="Y45" s="518"/>
      <c r="Z45" s="518"/>
      <c r="AA45" s="518"/>
      <c r="AB45" s="518"/>
      <c r="AC45" s="518"/>
      <c r="AD45" s="518"/>
      <c r="AE45" s="518"/>
      <c r="AF45" s="518"/>
    </row>
    <row r="46" spans="1:32" s="353" customFormat="1" ht="115.5" customHeight="1">
      <c r="A46" s="518"/>
      <c r="B46" s="560"/>
      <c r="C46" s="562"/>
      <c r="D46" s="518"/>
      <c r="E46" s="518"/>
      <c r="F46" s="518"/>
      <c r="G46" s="518"/>
      <c r="H46" s="518"/>
      <c r="I46" s="518"/>
      <c r="J46" s="518"/>
      <c r="K46" s="518"/>
      <c r="L46" s="518"/>
      <c r="M46" s="518"/>
      <c r="N46" s="518"/>
      <c r="O46" s="518"/>
      <c r="P46" s="518" t="s">
        <v>108</v>
      </c>
      <c r="Q46" s="518"/>
      <c r="R46" s="518" t="s">
        <v>109</v>
      </c>
      <c r="S46" s="518"/>
      <c r="T46" s="518" t="s">
        <v>333</v>
      </c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</row>
    <row r="47" spans="1:32" s="352" customFormat="1" ht="26.25" customHeight="1">
      <c r="A47" s="22">
        <v>1</v>
      </c>
      <c r="B47" s="515">
        <v>2</v>
      </c>
      <c r="C47" s="517"/>
      <c r="D47" s="518">
        <v>3</v>
      </c>
      <c r="E47" s="518"/>
      <c r="F47" s="518">
        <v>4</v>
      </c>
      <c r="G47" s="518"/>
      <c r="H47" s="518">
        <v>5</v>
      </c>
      <c r="I47" s="518"/>
      <c r="J47" s="518">
        <v>6</v>
      </c>
      <c r="K47" s="518"/>
      <c r="L47" s="515">
        <v>7</v>
      </c>
      <c r="M47" s="517"/>
      <c r="N47" s="515">
        <v>8</v>
      </c>
      <c r="O47" s="517"/>
      <c r="P47" s="518">
        <v>9</v>
      </c>
      <c r="Q47" s="518"/>
      <c r="R47" s="538">
        <v>10</v>
      </c>
      <c r="S47" s="538"/>
      <c r="T47" s="518">
        <v>11</v>
      </c>
      <c r="U47" s="518"/>
      <c r="V47" s="518">
        <v>12</v>
      </c>
      <c r="W47" s="518"/>
      <c r="X47" s="518"/>
      <c r="Y47" s="518"/>
      <c r="Z47" s="518"/>
      <c r="AA47" s="518">
        <v>13</v>
      </c>
      <c r="AB47" s="518"/>
      <c r="AC47" s="518"/>
      <c r="AD47" s="518"/>
      <c r="AE47" s="518"/>
      <c r="AF47" s="518"/>
    </row>
    <row r="48" spans="1:32" s="352" customFormat="1" ht="36" customHeight="1">
      <c r="A48" s="22"/>
      <c r="B48" s="658"/>
      <c r="C48" s="659"/>
      <c r="D48" s="616"/>
      <c r="E48" s="616"/>
      <c r="F48" s="523"/>
      <c r="G48" s="523"/>
      <c r="H48" s="655" t="s">
        <v>334</v>
      </c>
      <c r="I48" s="655"/>
      <c r="J48" s="655"/>
      <c r="K48" s="655"/>
      <c r="L48" s="653"/>
      <c r="M48" s="654"/>
      <c r="N48" s="653"/>
      <c r="O48" s="654"/>
      <c r="P48" s="655"/>
      <c r="Q48" s="655"/>
      <c r="R48" s="655"/>
      <c r="S48" s="655"/>
      <c r="T48" s="655"/>
      <c r="U48" s="655"/>
      <c r="V48" s="656"/>
      <c r="W48" s="656"/>
      <c r="X48" s="656"/>
      <c r="Y48" s="656"/>
      <c r="Z48" s="656"/>
      <c r="AA48" s="657"/>
      <c r="AB48" s="657"/>
      <c r="AC48" s="657"/>
      <c r="AD48" s="657"/>
      <c r="AE48" s="657"/>
      <c r="AF48" s="657"/>
    </row>
    <row r="49" spans="1:32" s="352" customFormat="1" ht="9.75" hidden="1" customHeight="1">
      <c r="A49" s="354"/>
      <c r="B49" s="661"/>
      <c r="C49" s="662"/>
      <c r="D49" s="616"/>
      <c r="E49" s="616"/>
      <c r="F49" s="523"/>
      <c r="G49" s="523"/>
      <c r="H49" s="523"/>
      <c r="I49" s="523"/>
      <c r="J49" s="523"/>
      <c r="K49" s="523"/>
      <c r="L49" s="499"/>
      <c r="M49" s="501"/>
      <c r="N49" s="499"/>
      <c r="O49" s="501"/>
      <c r="P49" s="523"/>
      <c r="Q49" s="523"/>
      <c r="R49" s="523"/>
      <c r="S49" s="523"/>
      <c r="T49" s="523"/>
      <c r="U49" s="523"/>
      <c r="V49" s="660"/>
      <c r="W49" s="660"/>
      <c r="X49" s="660"/>
      <c r="Y49" s="660"/>
      <c r="Z49" s="660"/>
      <c r="AA49" s="657"/>
      <c r="AB49" s="657"/>
      <c r="AC49" s="657"/>
      <c r="AD49" s="657"/>
      <c r="AE49" s="657"/>
      <c r="AF49" s="657"/>
    </row>
    <row r="50" spans="1:32" s="352" customFormat="1" ht="37.5" customHeight="1">
      <c r="A50" s="668" t="s">
        <v>34</v>
      </c>
      <c r="B50" s="669"/>
      <c r="C50" s="669"/>
      <c r="D50" s="669"/>
      <c r="E50" s="670"/>
      <c r="F50" s="514">
        <f>SUM(F48:F49)</f>
        <v>0</v>
      </c>
      <c r="G50" s="514"/>
      <c r="H50" s="514">
        <f>SUM(H48:H49)</f>
        <v>0</v>
      </c>
      <c r="I50" s="514"/>
      <c r="J50" s="514">
        <f>SUM(J48:J49)</f>
        <v>0</v>
      </c>
      <c r="K50" s="514"/>
      <c r="L50" s="514"/>
      <c r="M50" s="514"/>
      <c r="N50" s="514"/>
      <c r="O50" s="514"/>
      <c r="P50" s="514"/>
      <c r="Q50" s="514"/>
      <c r="R50" s="514"/>
      <c r="S50" s="514"/>
      <c r="T50" s="514"/>
      <c r="U50" s="514"/>
      <c r="V50" s="665"/>
      <c r="W50" s="665"/>
      <c r="X50" s="665"/>
      <c r="Y50" s="665"/>
      <c r="Z50" s="665"/>
      <c r="AA50" s="572"/>
      <c r="AB50" s="572"/>
      <c r="AC50" s="572"/>
      <c r="AD50" s="572"/>
      <c r="AE50" s="572"/>
      <c r="AF50" s="572"/>
    </row>
    <row r="51" spans="1:32" ht="21" customHeight="1">
      <c r="A51" s="348"/>
      <c r="B51" s="348"/>
      <c r="C51" s="348"/>
      <c r="D51" s="349"/>
      <c r="E51" s="349"/>
      <c r="F51" s="349"/>
      <c r="G51" s="349"/>
      <c r="H51" s="349"/>
      <c r="I51" s="349"/>
      <c r="J51" s="349"/>
      <c r="K51" s="349"/>
      <c r="L51" s="349"/>
      <c r="M51" s="349"/>
      <c r="N51" s="349"/>
      <c r="O51" s="349"/>
      <c r="P51" s="349"/>
      <c r="Q51" s="349"/>
      <c r="R51" s="349"/>
      <c r="S51" s="349"/>
      <c r="T51" s="349"/>
      <c r="U51" s="349"/>
      <c r="V51" s="349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spans="1:32" ht="15" customHeight="1">
      <c r="A52" s="348"/>
      <c r="B52" s="348"/>
      <c r="C52" s="348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49"/>
      <c r="O52" s="349"/>
      <c r="P52" s="349"/>
      <c r="Q52" s="349"/>
      <c r="R52" s="349"/>
      <c r="S52" s="349"/>
      <c r="T52" s="349"/>
      <c r="U52" s="349"/>
      <c r="V52" s="349"/>
      <c r="W52" s="21"/>
      <c r="X52" s="21"/>
      <c r="Y52" s="21"/>
      <c r="Z52" s="21"/>
      <c r="AA52" s="21"/>
      <c r="AB52" s="21"/>
      <c r="AC52" s="21"/>
      <c r="AD52" s="21"/>
      <c r="AE52" s="21"/>
      <c r="AF52" s="21"/>
    </row>
    <row r="53" spans="1:32" s="358" customFormat="1" ht="22.5" customHeight="1">
      <c r="A53" s="355"/>
      <c r="B53" s="666" t="s">
        <v>283</v>
      </c>
      <c r="C53" s="666"/>
      <c r="D53" s="666"/>
      <c r="E53" s="666"/>
      <c r="F53" s="666"/>
      <c r="G53" s="666"/>
      <c r="H53" s="356"/>
      <c r="I53" s="356"/>
      <c r="J53" s="356"/>
      <c r="K53" s="356"/>
      <c r="L53" s="356"/>
      <c r="M53" s="667" t="s">
        <v>106</v>
      </c>
      <c r="N53" s="667"/>
      <c r="O53" s="667"/>
      <c r="P53" s="667"/>
      <c r="Q53" s="667"/>
      <c r="R53" s="356"/>
      <c r="S53" s="356"/>
      <c r="T53" s="356"/>
      <c r="U53" s="356"/>
      <c r="V53" s="356"/>
      <c r="W53" s="666" t="s">
        <v>352</v>
      </c>
      <c r="X53" s="666"/>
      <c r="Y53" s="666"/>
      <c r="Z53" s="666"/>
      <c r="AA53" s="666"/>
      <c r="AB53" s="357"/>
      <c r="AC53" s="357"/>
      <c r="AD53" s="357"/>
      <c r="AE53" s="357"/>
      <c r="AF53" s="357"/>
    </row>
    <row r="54" spans="1:32" s="436" customFormat="1" ht="20.25" customHeight="1">
      <c r="B54" s="494" t="s">
        <v>45</v>
      </c>
      <c r="C54" s="494"/>
      <c r="D54" s="494"/>
      <c r="E54" s="494"/>
      <c r="F54" s="494"/>
      <c r="G54" s="494"/>
      <c r="H54" s="359"/>
      <c r="I54" s="359"/>
      <c r="J54" s="359"/>
      <c r="K54" s="359"/>
      <c r="L54" s="359"/>
      <c r="M54" s="494" t="s">
        <v>46</v>
      </c>
      <c r="N54" s="494"/>
      <c r="O54" s="494"/>
      <c r="P54" s="494"/>
      <c r="Q54" s="494"/>
      <c r="V54" s="233"/>
      <c r="W54" s="494" t="s">
        <v>69</v>
      </c>
      <c r="X54" s="494"/>
      <c r="Y54" s="494"/>
      <c r="Z54" s="494"/>
      <c r="AA54" s="494"/>
    </row>
    <row r="55" spans="1:32" s="435" customFormat="1">
      <c r="F55" s="37"/>
      <c r="G55" s="37"/>
      <c r="H55" s="37"/>
      <c r="I55" s="37"/>
      <c r="J55" s="37"/>
      <c r="K55" s="37"/>
      <c r="L55" s="37"/>
      <c r="Q55" s="37"/>
      <c r="R55" s="37"/>
      <c r="S55" s="37"/>
      <c r="T55" s="37"/>
      <c r="X55" s="37"/>
      <c r="Y55" s="37"/>
      <c r="Z55" s="37"/>
      <c r="AA55" s="37"/>
    </row>
    <row r="56" spans="1:32">
      <c r="C56" s="360"/>
      <c r="D56" s="360"/>
      <c r="E56" s="360"/>
      <c r="F56" s="360"/>
      <c r="G56" s="360"/>
      <c r="H56" s="360"/>
      <c r="I56" s="361"/>
      <c r="J56" s="361"/>
      <c r="K56" s="361"/>
      <c r="L56" s="361"/>
      <c r="M56" s="361"/>
      <c r="N56" s="361"/>
      <c r="O56" s="361"/>
      <c r="P56" s="361"/>
      <c r="Q56" s="361"/>
      <c r="R56" s="361"/>
      <c r="S56" s="361"/>
      <c r="T56" s="361"/>
      <c r="U56" s="360"/>
      <c r="V56" s="360"/>
    </row>
    <row r="57" spans="1:32" s="664" customFormat="1" ht="13.2">
      <c r="A57" s="663" t="s">
        <v>162</v>
      </c>
    </row>
    <row r="58" spans="1:32"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  <c r="N58" s="360"/>
      <c r="O58" s="360"/>
      <c r="P58" s="360"/>
      <c r="Q58" s="360"/>
      <c r="R58" s="360"/>
      <c r="S58" s="360"/>
      <c r="T58" s="360"/>
      <c r="U58" s="360"/>
      <c r="V58" s="360"/>
    </row>
    <row r="59" spans="1:32">
      <c r="C59" s="362"/>
    </row>
    <row r="62" spans="1:32">
      <c r="C62" s="363"/>
    </row>
    <row r="63" spans="1:32">
      <c r="C63" s="363"/>
    </row>
    <row r="64" spans="1:32">
      <c r="C64" s="363"/>
    </row>
    <row r="65" spans="3:3">
      <c r="C65" s="363"/>
    </row>
    <row r="66" spans="3:3">
      <c r="C66" s="363"/>
    </row>
    <row r="67" spans="3:3">
      <c r="C67" s="363"/>
    </row>
    <row r="68" spans="3:3">
      <c r="C68" s="363"/>
    </row>
  </sheetData>
  <sheetProtection algorithmName="SHA-512" hashValue="Rbr8j/wKXIxxgICC5QK6k2FUa8LhMcB6tgm3KRhyaD7nvTZU42uqw82kQOFW0icSqCpNcA8n8Ci/xOgcSkP97g==" saltValue="aU367c9yqZ7IqNI+wxmuew==" spinCount="100000" sheet="1" objects="1" scenarios="1" selectLockedCells="1" selectUnlockedCells="1"/>
  <mergeCells count="192">
    <mergeCell ref="B54:G54"/>
    <mergeCell ref="M54:Q54"/>
    <mergeCell ref="W54:AA54"/>
    <mergeCell ref="A57:XFD57"/>
    <mergeCell ref="P50:Q50"/>
    <mergeCell ref="R50:S50"/>
    <mergeCell ref="T50:U50"/>
    <mergeCell ref="V50:Z50"/>
    <mergeCell ref="AA50:AF50"/>
    <mergeCell ref="B53:G53"/>
    <mergeCell ref="M53:Q53"/>
    <mergeCell ref="W53:AA53"/>
    <mergeCell ref="A50:E50"/>
    <mergeCell ref="F50:G50"/>
    <mergeCell ref="H50:I50"/>
    <mergeCell ref="J50:K50"/>
    <mergeCell ref="L50:M50"/>
    <mergeCell ref="N50:O50"/>
    <mergeCell ref="N49:O49"/>
    <mergeCell ref="P49:Q49"/>
    <mergeCell ref="R49:S49"/>
    <mergeCell ref="T49:U49"/>
    <mergeCell ref="V49:Z49"/>
    <mergeCell ref="AA49:AF49"/>
    <mergeCell ref="B49:C49"/>
    <mergeCell ref="D49:E49"/>
    <mergeCell ref="F49:G49"/>
    <mergeCell ref="H49:I49"/>
    <mergeCell ref="J49:K49"/>
    <mergeCell ref="L49:M49"/>
    <mergeCell ref="T48:U48"/>
    <mergeCell ref="V48:Z48"/>
    <mergeCell ref="AA48:AF48"/>
    <mergeCell ref="B48:C48"/>
    <mergeCell ref="D48:E48"/>
    <mergeCell ref="F48:G48"/>
    <mergeCell ref="H48:I48"/>
    <mergeCell ref="J48:K48"/>
    <mergeCell ref="L48:M48"/>
    <mergeCell ref="B47:C47"/>
    <mergeCell ref="D47:E47"/>
    <mergeCell ref="F47:G47"/>
    <mergeCell ref="H47:I47"/>
    <mergeCell ref="J47:K47"/>
    <mergeCell ref="L47:M47"/>
    <mergeCell ref="N48:O48"/>
    <mergeCell ref="P48:Q48"/>
    <mergeCell ref="R48:S48"/>
    <mergeCell ref="V44:Z46"/>
    <mergeCell ref="AA44:AF46"/>
    <mergeCell ref="L45:M46"/>
    <mergeCell ref="N45:O46"/>
    <mergeCell ref="P45:U45"/>
    <mergeCell ref="P46:Q46"/>
    <mergeCell ref="R46:S46"/>
    <mergeCell ref="T46:U46"/>
    <mergeCell ref="N47:O47"/>
    <mergeCell ref="P47:Q47"/>
    <mergeCell ref="R47:S47"/>
    <mergeCell ref="T47:U47"/>
    <mergeCell ref="V47:Z47"/>
    <mergeCell ref="AA47:AF47"/>
    <mergeCell ref="A44:A46"/>
    <mergeCell ref="B44:C46"/>
    <mergeCell ref="D44:E46"/>
    <mergeCell ref="F44:G46"/>
    <mergeCell ref="H44:I46"/>
    <mergeCell ref="J44:K46"/>
    <mergeCell ref="B36:L36"/>
    <mergeCell ref="B37:L37"/>
    <mergeCell ref="B38:L38"/>
    <mergeCell ref="A39:L39"/>
    <mergeCell ref="A40:L40"/>
    <mergeCell ref="L44:U44"/>
    <mergeCell ref="B17:C17"/>
    <mergeCell ref="D17:G17"/>
    <mergeCell ref="H17:O17"/>
    <mergeCell ref="P17:Q17"/>
    <mergeCell ref="R17:T17"/>
    <mergeCell ref="AD43:AF43"/>
    <mergeCell ref="B30:L30"/>
    <mergeCell ref="B31:L31"/>
    <mergeCell ref="B32:L32"/>
    <mergeCell ref="B33:L33"/>
    <mergeCell ref="B34:L34"/>
    <mergeCell ref="B35:L35"/>
    <mergeCell ref="AF23:AF24"/>
    <mergeCell ref="B25:L25"/>
    <mergeCell ref="B26:L26"/>
    <mergeCell ref="B27:L27"/>
    <mergeCell ref="B28:L28"/>
    <mergeCell ref="B29:L29"/>
    <mergeCell ref="Z23:Z24"/>
    <mergeCell ref="AA23:AA24"/>
    <mergeCell ref="AB23:AB24"/>
    <mergeCell ref="AC23:AC24"/>
    <mergeCell ref="AD23:AD24"/>
    <mergeCell ref="AE23:AE24"/>
    <mergeCell ref="AA18:AC18"/>
    <mergeCell ref="AD18:AF18"/>
    <mergeCell ref="Y23:Y24"/>
    <mergeCell ref="N23:N24"/>
    <mergeCell ref="O23:O24"/>
    <mergeCell ref="P23:P24"/>
    <mergeCell ref="Q23:Q24"/>
    <mergeCell ref="R23:R24"/>
    <mergeCell ref="S23:S24"/>
    <mergeCell ref="Z21:AB21"/>
    <mergeCell ref="AD21:AF21"/>
    <mergeCell ref="T23:T24"/>
    <mergeCell ref="U23:U24"/>
    <mergeCell ref="V23:V24"/>
    <mergeCell ref="W23:W24"/>
    <mergeCell ref="X23:X24"/>
    <mergeCell ref="U17:W17"/>
    <mergeCell ref="X17:Z17"/>
    <mergeCell ref="A22:A24"/>
    <mergeCell ref="B22:L24"/>
    <mergeCell ref="M22:P22"/>
    <mergeCell ref="Q22:T22"/>
    <mergeCell ref="U22:X22"/>
    <mergeCell ref="Y22:AB22"/>
    <mergeCell ref="B16:C16"/>
    <mergeCell ref="D16:G16"/>
    <mergeCell ref="H16:O16"/>
    <mergeCell ref="P16:Q16"/>
    <mergeCell ref="R16:T16"/>
    <mergeCell ref="U16:W16"/>
    <mergeCell ref="X16:Z16"/>
    <mergeCell ref="AA16:AC16"/>
    <mergeCell ref="AC22:AF22"/>
    <mergeCell ref="M23:M24"/>
    <mergeCell ref="AA17:AC17"/>
    <mergeCell ref="AD17:AF17"/>
    <mergeCell ref="A18:Q18"/>
    <mergeCell ref="R18:T18"/>
    <mergeCell ref="U18:W18"/>
    <mergeCell ref="X18:Z18"/>
    <mergeCell ref="AD16:AF16"/>
    <mergeCell ref="AA13:AC14"/>
    <mergeCell ref="AD13:AF14"/>
    <mergeCell ref="R14:T14"/>
    <mergeCell ref="U14:W14"/>
    <mergeCell ref="X14:Z14"/>
    <mergeCell ref="B15:C15"/>
    <mergeCell ref="D15:G15"/>
    <mergeCell ref="H15:O15"/>
    <mergeCell ref="P15:Q15"/>
    <mergeCell ref="R15:T15"/>
    <mergeCell ref="U15:W15"/>
    <mergeCell ref="X15:Z15"/>
    <mergeCell ref="AA15:AC15"/>
    <mergeCell ref="AD15:AF15"/>
    <mergeCell ref="A13:A14"/>
    <mergeCell ref="B13:C14"/>
    <mergeCell ref="D13:G14"/>
    <mergeCell ref="H13:O14"/>
    <mergeCell ref="P13:Q14"/>
    <mergeCell ref="R13:Z13"/>
    <mergeCell ref="A8:Q8"/>
    <mergeCell ref="R8:T8"/>
    <mergeCell ref="U8:W8"/>
    <mergeCell ref="X8:Z8"/>
    <mergeCell ref="AA8:AC8"/>
    <mergeCell ref="AD8:AF8"/>
    <mergeCell ref="AA6:AC6"/>
    <mergeCell ref="AD6:AF6"/>
    <mergeCell ref="B7:C7"/>
    <mergeCell ref="D7:F7"/>
    <mergeCell ref="G7:Q7"/>
    <mergeCell ref="R7:T7"/>
    <mergeCell ref="U7:W7"/>
    <mergeCell ref="X7:Z7"/>
    <mergeCell ref="AA7:AC7"/>
    <mergeCell ref="AD7:AF7"/>
    <mergeCell ref="X5:Z5"/>
    <mergeCell ref="B6:C6"/>
    <mergeCell ref="D6:F6"/>
    <mergeCell ref="G6:Q6"/>
    <mergeCell ref="R6:T6"/>
    <mergeCell ref="U6:W6"/>
    <mergeCell ref="X6:Z6"/>
    <mergeCell ref="AD1:AF1"/>
    <mergeCell ref="A4:A5"/>
    <mergeCell ref="B4:C5"/>
    <mergeCell ref="D4:F5"/>
    <mergeCell ref="G4:Q5"/>
    <mergeCell ref="R4:Z4"/>
    <mergeCell ref="AA4:AC5"/>
    <mergeCell ref="AD4:AF5"/>
    <mergeCell ref="R5:T5"/>
    <mergeCell ref="U5:W5"/>
  </mergeCells>
  <printOptions horizontalCentered="1"/>
  <pageMargins left="0.59055118110236227" right="0.59055118110236227" top="0.78740157480314965" bottom="0.59055118110236227" header="0" footer="0"/>
  <pageSetup paperSize="9" scale="34" fitToHeight="3" orientation="landscape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view="pageBreakPreview" zoomScale="82" zoomScaleNormal="75" zoomScaleSheetLayoutView="82" workbookViewId="0">
      <selection activeCell="F12" sqref="F12"/>
    </sheetView>
  </sheetViews>
  <sheetFormatPr defaultColWidth="9.109375" defaultRowHeight="13.2"/>
  <cols>
    <col min="1" max="1" width="39.44140625" style="134" customWidth="1"/>
    <col min="2" max="2" width="12.88671875" style="134" customWidth="1"/>
    <col min="3" max="3" width="19.6640625" style="134" customWidth="1"/>
    <col min="4" max="4" width="19" style="134" customWidth="1"/>
    <col min="5" max="6" width="18.109375" style="134" customWidth="1"/>
    <col min="7" max="8" width="18.44140625" style="134" customWidth="1"/>
    <col min="9" max="16384" width="9.109375" style="134"/>
  </cols>
  <sheetData>
    <row r="2" spans="1:8" ht="31.5" customHeight="1">
      <c r="G2" s="671" t="s">
        <v>173</v>
      </c>
      <c r="H2" s="671"/>
    </row>
    <row r="3" spans="1:8" ht="32.25" customHeight="1">
      <c r="A3" s="569" t="s">
        <v>386</v>
      </c>
      <c r="B3" s="569"/>
      <c r="C3" s="569"/>
      <c r="D3" s="569"/>
      <c r="E3" s="569"/>
      <c r="F3" s="569"/>
      <c r="G3" s="569"/>
      <c r="H3" s="569"/>
    </row>
    <row r="4" spans="1:8" ht="28.5" customHeight="1">
      <c r="A4" s="672" t="s">
        <v>228</v>
      </c>
      <c r="B4" s="672"/>
      <c r="C4" s="672"/>
      <c r="D4" s="672"/>
      <c r="E4" s="672"/>
      <c r="F4" s="672"/>
      <c r="G4" s="672"/>
      <c r="H4" s="672"/>
    </row>
    <row r="5" spans="1:8" ht="45.75" customHeight="1">
      <c r="A5" s="673" t="s">
        <v>102</v>
      </c>
      <c r="B5" s="476" t="s">
        <v>7</v>
      </c>
      <c r="C5" s="476" t="s">
        <v>187</v>
      </c>
      <c r="D5" s="476"/>
      <c r="E5" s="474" t="s">
        <v>391</v>
      </c>
      <c r="F5" s="474"/>
      <c r="G5" s="474"/>
      <c r="H5" s="474"/>
    </row>
    <row r="6" spans="1:8" ht="65.25" customHeight="1">
      <c r="A6" s="674"/>
      <c r="B6" s="476"/>
      <c r="C6" s="426" t="s">
        <v>364</v>
      </c>
      <c r="D6" s="426" t="s">
        <v>392</v>
      </c>
      <c r="E6" s="390" t="s">
        <v>96</v>
      </c>
      <c r="F6" s="390" t="s">
        <v>92</v>
      </c>
      <c r="G6" s="95" t="s">
        <v>99</v>
      </c>
      <c r="H6" s="95" t="s">
        <v>100</v>
      </c>
    </row>
    <row r="7" spans="1:8" ht="30" customHeight="1">
      <c r="A7" s="135">
        <v>1</v>
      </c>
      <c r="B7" s="390">
        <v>2</v>
      </c>
      <c r="C7" s="135">
        <v>3</v>
      </c>
      <c r="D7" s="390">
        <v>4</v>
      </c>
      <c r="E7" s="135">
        <v>5</v>
      </c>
      <c r="F7" s="390">
        <v>6</v>
      </c>
      <c r="G7" s="135">
        <v>7</v>
      </c>
      <c r="H7" s="390">
        <v>8</v>
      </c>
    </row>
    <row r="8" spans="1:8" ht="28.5" customHeight="1">
      <c r="A8" s="675" t="s">
        <v>212</v>
      </c>
      <c r="B8" s="676"/>
      <c r="C8" s="676"/>
      <c r="D8" s="676"/>
      <c r="E8" s="676"/>
      <c r="F8" s="676"/>
      <c r="G8" s="676"/>
      <c r="H8" s="677"/>
    </row>
    <row r="9" spans="1:8" ht="59.25" customHeight="1">
      <c r="A9" s="136" t="s">
        <v>298</v>
      </c>
      <c r="B9" s="268">
        <v>6000</v>
      </c>
      <c r="C9" s="121">
        <f>SUM(C11:C12)</f>
        <v>0</v>
      </c>
      <c r="D9" s="121">
        <f>SUM(D11:D12)</f>
        <v>0</v>
      </c>
      <c r="E9" s="100">
        <f>SUM(E11:E12)</f>
        <v>0</v>
      </c>
      <c r="F9" s="100">
        <f>SUM(F11:F12)</f>
        <v>4510</v>
      </c>
      <c r="G9" s="100">
        <f>F9-E9</f>
        <v>4510</v>
      </c>
      <c r="H9" s="138"/>
    </row>
    <row r="10" spans="1:8" ht="39.75" customHeight="1">
      <c r="A10" s="678" t="s">
        <v>164</v>
      </c>
      <c r="B10" s="679"/>
      <c r="C10" s="679"/>
      <c r="D10" s="679"/>
      <c r="E10" s="679"/>
      <c r="F10" s="679"/>
      <c r="G10" s="679"/>
      <c r="H10" s="680"/>
    </row>
    <row r="11" spans="1:8" ht="81" customHeight="1">
      <c r="A11" s="106" t="s">
        <v>165</v>
      </c>
      <c r="B11" s="137">
        <v>6010</v>
      </c>
      <c r="C11" s="122"/>
      <c r="D11" s="122"/>
      <c r="E11" s="104"/>
      <c r="F11" s="104">
        <f>'Розшифровка до Статутного'!E6</f>
        <v>4510</v>
      </c>
      <c r="G11" s="104">
        <f>F11-E11</f>
        <v>4510</v>
      </c>
      <c r="H11" s="139"/>
    </row>
    <row r="12" spans="1:8" ht="63.75" customHeight="1">
      <c r="A12" s="106" t="s">
        <v>166</v>
      </c>
      <c r="B12" s="140">
        <v>6020</v>
      </c>
      <c r="C12" s="122"/>
      <c r="D12" s="122"/>
      <c r="E12" s="122"/>
      <c r="F12" s="122"/>
      <c r="G12" s="122"/>
      <c r="H12" s="139"/>
    </row>
    <row r="13" spans="1:8" ht="35.25" customHeight="1">
      <c r="A13" s="141"/>
      <c r="B13" s="142"/>
      <c r="C13" s="143"/>
      <c r="D13" s="143"/>
      <c r="E13" s="143"/>
      <c r="F13" s="143"/>
      <c r="G13" s="143"/>
      <c r="H13" s="144"/>
    </row>
    <row r="14" spans="1:8" s="269" customFormat="1" ht="41.25" customHeight="1">
      <c r="A14" s="251" t="s">
        <v>283</v>
      </c>
      <c r="B14" s="252"/>
      <c r="C14" s="495" t="s">
        <v>90</v>
      </c>
      <c r="D14" s="495"/>
      <c r="E14" s="253"/>
      <c r="F14" s="472" t="s">
        <v>352</v>
      </c>
      <c r="G14" s="472"/>
      <c r="H14" s="472"/>
    </row>
    <row r="15" spans="1:8" s="270" customFormat="1" ht="15.6">
      <c r="A15" s="217" t="s">
        <v>45</v>
      </c>
      <c r="B15" s="218"/>
      <c r="C15" s="468" t="s">
        <v>46</v>
      </c>
      <c r="D15" s="468"/>
      <c r="E15" s="218"/>
      <c r="F15" s="469" t="s">
        <v>115</v>
      </c>
      <c r="G15" s="469"/>
      <c r="H15" s="469"/>
    </row>
    <row r="16" spans="1:8">
      <c r="A16" s="145"/>
      <c r="B16" s="145"/>
      <c r="C16" s="145"/>
      <c r="D16" s="145"/>
      <c r="E16" s="145"/>
      <c r="F16" s="145"/>
      <c r="G16" s="145"/>
      <c r="H16" s="145"/>
    </row>
    <row r="17" spans="1:8">
      <c r="A17" s="145"/>
      <c r="B17" s="145"/>
      <c r="C17" s="145"/>
      <c r="D17" s="145"/>
      <c r="E17" s="145"/>
      <c r="F17" s="145"/>
      <c r="G17" s="145"/>
      <c r="H17" s="145"/>
    </row>
    <row r="18" spans="1:8" ht="3" customHeight="1">
      <c r="A18" s="145"/>
      <c r="B18" s="145"/>
      <c r="C18" s="145"/>
      <c r="D18" s="145"/>
      <c r="E18" s="145"/>
      <c r="F18" s="145"/>
      <c r="G18" s="145"/>
      <c r="H18" s="145"/>
    </row>
  </sheetData>
  <sheetProtection algorithmName="SHA-512" hashValue="NRES5FLmrVBA7PC86Mm6sTVXPquPXG5CLxYWwMbfQ7HzhciOZxHYUO45UmyQc59JmxX36pWOep1wUbaum3tgkw==" saltValue="PD9RYNF2O5CDkMM0ZFUYDQ==" spinCount="100000" sheet="1" objects="1" scenarios="1" selectLockedCells="1" selectUnlockedCells="1"/>
  <mergeCells count="13">
    <mergeCell ref="A8:H8"/>
    <mergeCell ref="A10:H10"/>
    <mergeCell ref="C15:D15"/>
    <mergeCell ref="F15:H15"/>
    <mergeCell ref="C14:D14"/>
    <mergeCell ref="F14:H14"/>
    <mergeCell ref="G2:H2"/>
    <mergeCell ref="A3:H3"/>
    <mergeCell ref="A4:H4"/>
    <mergeCell ref="A5:A6"/>
    <mergeCell ref="B5:B6"/>
    <mergeCell ref="C5:D5"/>
    <mergeCell ref="E5:H5"/>
  </mergeCells>
  <pageMargins left="0.59055118110236227" right="0.59055118110236227" top="0.98425196850393704" bottom="0.59055118110236227" header="0.31496062992125984" footer="0.31496062992125984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14</vt:i4>
      </vt:variant>
    </vt:vector>
  </HeadingPairs>
  <TitlesOfParts>
    <vt:vector size="25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 </vt:lpstr>
      <vt:lpstr>VII Статутн. капіт</vt:lpstr>
      <vt:lpstr>Розшифровка до Статутного</vt:lpstr>
      <vt:lpstr>Аналіз</vt:lpstr>
      <vt:lpstr>'I. Фін результат'!Заголовки_для_печати</vt:lpstr>
      <vt:lpstr>'ІІ. Розр. з бюджетом'!Заголовки_для_печати</vt:lpstr>
      <vt:lpstr>'Розшифровка фінрезультати'!Заголовки_для_печати</vt:lpstr>
      <vt:lpstr>'6.1. Інша інфо_1'!Область_печати</vt:lpstr>
      <vt:lpstr>'6.2. Інша інфо_2 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Аналіз!Область_печати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director</cp:lastModifiedBy>
  <cp:lastPrinted>2025-08-12T06:41:06Z</cp:lastPrinted>
  <dcterms:created xsi:type="dcterms:W3CDTF">2003-03-13T16:00:22Z</dcterms:created>
  <dcterms:modified xsi:type="dcterms:W3CDTF">2026-01-20T09:21:25Z</dcterms:modified>
</cp:coreProperties>
</file>